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Initiatives" sheetId="3" state="visible" r:id="rId3"/>
    <sheet xmlns:r="http://schemas.openxmlformats.org/officeDocument/2006/relationships" name="Register" sheetId="4" state="visible" r:id="rId4"/>
    <sheet xmlns:r="http://schemas.openxmlformats.org/officeDocument/2006/relationships" name="Statement Bridge" sheetId="5" state="visible" r:id="rId5"/>
    <sheet xmlns:r="http://schemas.openxmlformats.org/officeDocument/2006/relationships" name="M&amp;A Alignment" sheetId="6" state="visible" r:id="rId6"/>
    <sheet xmlns:r="http://schemas.openxmlformats.org/officeDocument/2006/relationships" name="Board Summary" sheetId="7" state="visible" r:id="rId7"/>
    <sheet xmlns:r="http://schemas.openxmlformats.org/officeDocument/2006/relationships" name="Lists" sheetId="8" state="hidden" r:id="rId8"/>
  </sheets>
  <definedNames>
    <definedName name="_xlnm._FilterDatabase" localSheetId="2" hidden="1">'Initiatives'!$A$5:$O$35</definedName>
    <definedName name="_xlnm.Print_Area" localSheetId="2">'Initiatives'!$A$1:$O$38</definedName>
    <definedName name="_xlnm._FilterDatabase" localSheetId="3" hidden="1">'Register'!$A$5:$AD$106</definedName>
    <definedName name="_xlnm.Print_Titles" localSheetId="3">'Register'!$4:$5</definedName>
    <definedName name="_xlnm.Print_Area" localSheetId="3">'Register'!$A$1:$AD$36</definedName>
    <definedName name="_xlnm.Print_Area" localSheetId="6">'Board Summary'!$A$1:$J$38</definedName>
  </definedNames>
  <calcPr calcId="124519" fullCalcOnLoad="1"/>
</workbook>
</file>

<file path=xl/styles.xml><?xml version="1.0" encoding="utf-8"?>
<styleSheet xmlns="http://schemas.openxmlformats.org/spreadsheetml/2006/main">
  <numFmts count="5">
    <numFmt numFmtId="164" formatCode="yyyy-mm-dd"/>
    <numFmt numFmtId="165" formatCode="d mmm yyyy"/>
    <numFmt numFmtId="166" formatCode="0%;-0%;&quot;-&quot;"/>
    <numFmt numFmtId="167" formatCode="#,##0;(#,##0);&quot;-&quot;"/>
    <numFmt numFmtId="168" formatCode="#,##0.##;(#,##0.##);&quot;-&quot;"/>
  </numFmts>
  <fonts count="16">
    <font>
      <name val="Calibri"/>
      <family val="2"/>
      <color theme="1"/>
      <sz val="11"/>
      <scheme val="minor"/>
    </font>
    <font>
      <name val="Arial"/>
      <b val="1"/>
      <color rgb="00FFFFFF"/>
      <sz val="16"/>
    </font>
    <font>
      <name val="Arial"/>
      <color rgb="00D6E2EF"/>
      <sz val="9.5"/>
    </font>
    <font>
      <name val="Arial"/>
      <color rgb="001B2A3A"/>
      <sz val="10"/>
    </font>
    <font>
      <name val="Arial"/>
      <b val="1"/>
      <color rgb="001F3A5F"/>
      <sz val="11"/>
    </font>
    <font>
      <name val="Arial"/>
      <b val="1"/>
      <color rgb="001F3A5F"/>
      <sz val="10"/>
    </font>
    <font>
      <name val="Arial"/>
      <b val="1"/>
      <color rgb="001B2A3A"/>
      <sz val="10"/>
    </font>
    <font>
      <name val="Arial"/>
      <color rgb="000000FF"/>
      <sz val="10"/>
    </font>
    <font>
      <name val="Arial"/>
      <color rgb="005A6B7D"/>
      <sz val="9"/>
    </font>
    <font>
      <name val="Arial"/>
      <i val="1"/>
      <color rgb="005A6B7D"/>
      <sz val="9"/>
    </font>
    <font>
      <name val="Arial"/>
      <b val="1"/>
      <color rgb="00FFFFFF"/>
      <sz val="9"/>
    </font>
    <font>
      <name val="Arial"/>
      <b val="1"/>
      <color rgb="001F3A5F"/>
      <sz val="8.5"/>
    </font>
    <font>
      <name val="Arial"/>
      <i val="1"/>
      <color rgb="005A6B7D"/>
      <sz val="8.5"/>
    </font>
    <font>
      <name val="Arial"/>
      <color rgb="00008000"/>
      <sz val="10"/>
    </font>
    <font>
      <name val="Arial"/>
      <b val="1"/>
      <color rgb="005A6B7D"/>
      <sz val="9"/>
    </font>
    <font>
      <name val="Arial"/>
      <b val="1"/>
      <color rgb="001F3A5F"/>
      <sz val="22"/>
    </font>
  </fonts>
  <fills count="10">
    <fill>
      <patternFill/>
    </fill>
    <fill>
      <patternFill patternType="gray125"/>
    </fill>
    <fill>
      <patternFill patternType="solid">
        <fgColor rgb="001F3A5F"/>
      </patternFill>
    </fill>
    <fill>
      <patternFill patternType="solid">
        <fgColor rgb="00F3F6F9"/>
      </patternFill>
    </fill>
    <fill>
      <patternFill patternType="solid">
        <fgColor rgb="00FFF6D6"/>
      </patternFill>
    </fill>
    <fill>
      <patternFill patternType="solid">
        <fgColor rgb="002E5A88"/>
      </patternFill>
    </fill>
    <fill>
      <patternFill patternType="solid">
        <fgColor rgb="00E8EEF5"/>
      </patternFill>
    </fill>
    <fill>
      <patternFill patternType="solid">
        <fgColor rgb="00EEF1F4"/>
      </patternFill>
    </fill>
    <fill>
      <patternFill patternType="solid">
        <fgColor rgb="00E6EFE8"/>
      </patternFill>
    </fill>
    <fill>
      <patternFill patternType="solid">
        <fgColor rgb="00F4EEE2"/>
      </patternFill>
    </fill>
  </fills>
  <borders count="10">
    <border>
      <left/>
      <right/>
      <top/>
      <bottom/>
      <diagonal/>
    </border>
    <border>
      <bottom style="medium">
        <color rgb="001F3A5F"/>
      </bottom>
    </border>
    <border>
      <left style="thin">
        <color rgb="00D5DDE6"/>
      </left>
      <right style="thin">
        <color rgb="00D5DDE6"/>
      </right>
      <top style="thin">
        <color rgb="00D5DDE6"/>
      </top>
      <bottom style="thin">
        <color rgb="00D5DDE6"/>
      </bottom>
    </border>
    <border>
      <left style="thin">
        <color rgb="00FFFFFF"/>
      </left>
      <right style="thin">
        <color rgb="00FFFFFF"/>
      </right>
    </border>
    <border>
      <left style="thick">
        <color rgb="00FFFFFF"/>
      </left>
    </border>
    <border>
      <right style="thick">
        <color rgb="00FFFFFF"/>
      </right>
    </border>
    <border>
      <left style="thick">
        <color rgb="00FFFFFF"/>
      </left>
      <bottom style="medium">
        <color rgb="002E5A88"/>
      </bottom>
    </border>
    <border>
      <right style="thick">
        <color rgb="00FFFFFF"/>
      </right>
      <bottom style="medium">
        <color rgb="002E5A88"/>
      </bottom>
    </border>
    <border>
      <left/>
      <right style="thin">
        <color rgb="00FFFFFF"/>
      </right>
      <top/>
      <bottom/>
      <diagonal/>
    </border>
    <border>
      <bottom style="thin">
        <color rgb="00D5DDE6"/>
      </bottom>
    </border>
  </borders>
  <cellStyleXfs count="1">
    <xf numFmtId="0" fontId="0" fillId="0" borderId="0"/>
  </cellStyleXfs>
  <cellXfs count="53">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top" indent="1"/>
    </xf>
    <xf numFmtId="0" fontId="3" fillId="0" borderId="0" applyAlignment="1" pivotButton="0" quotePrefix="0" xfId="0">
      <alignment vertical="top" wrapText="1"/>
    </xf>
    <xf numFmtId="0" fontId="4" fillId="0" borderId="1" pivotButton="0" quotePrefix="0" xfId="0"/>
    <xf numFmtId="0" fontId="0" fillId="0" borderId="1" pivotButton="0" quotePrefix="0" xfId="0"/>
    <xf numFmtId="0" fontId="5" fillId="0" borderId="0" applyAlignment="1" pivotButton="0" quotePrefix="0" xfId="0">
      <alignment vertical="top"/>
    </xf>
    <xf numFmtId="0" fontId="6" fillId="0" borderId="0" applyAlignment="1" pivotButton="0" quotePrefix="0" xfId="0">
      <alignment vertical="top"/>
    </xf>
    <xf numFmtId="0" fontId="7" fillId="0" borderId="2" applyAlignment="1" pivotButton="0" quotePrefix="0" xfId="0">
      <alignment vertical="top" wrapText="1"/>
    </xf>
    <xf numFmtId="0" fontId="3" fillId="0" borderId="0" pivotButton="0" quotePrefix="0" xfId="0"/>
    <xf numFmtId="0" fontId="3" fillId="3" borderId="2" applyAlignment="1" pivotButton="0" quotePrefix="0" xfId="0">
      <alignment vertical="top" wrapText="1"/>
    </xf>
    <xf numFmtId="0" fontId="7" fillId="4" borderId="2" pivotButton="0" quotePrefix="0" xfId="0"/>
    <xf numFmtId="0" fontId="8" fillId="0" borderId="0" applyAlignment="1" pivotButton="0" quotePrefix="0" xfId="0">
      <alignment vertical="top" wrapText="1"/>
    </xf>
    <xf numFmtId="0" fontId="6" fillId="0" borderId="0" pivotButton="0" quotePrefix="0" xfId="0"/>
    <xf numFmtId="0" fontId="7" fillId="4" borderId="2" applyAlignment="1" pivotButton="0" quotePrefix="0" xfId="0">
      <alignment vertical="top" wrapText="1"/>
    </xf>
    <xf numFmtId="0" fontId="9" fillId="0" borderId="0" applyAlignment="1" pivotButton="0" quotePrefix="0" xfId="0">
      <alignment vertical="top" wrapText="1"/>
    </xf>
    <xf numFmtId="165" fontId="7" fillId="4" borderId="2" applyAlignment="1" pivotButton="0" quotePrefix="0" xfId="0">
      <alignment vertical="top" wrapText="1"/>
    </xf>
    <xf numFmtId="166" fontId="7" fillId="4" borderId="2" applyAlignment="1" pivotButton="0" quotePrefix="0" xfId="0">
      <alignment vertical="top" wrapText="1"/>
    </xf>
    <xf numFmtId="0" fontId="10" fillId="5" borderId="3" applyAlignment="1" pivotButton="0" quotePrefix="0" xfId="0">
      <alignment horizontal="center" vertical="center" wrapText="1"/>
    </xf>
    <xf numFmtId="167" fontId="7" fillId="0" borderId="2" applyAlignment="1" pivotButton="0" quotePrefix="0" xfId="0">
      <alignment vertical="top" wrapText="1"/>
    </xf>
    <xf numFmtId="167" fontId="6" fillId="3" borderId="2" applyAlignment="1" pivotButton="0" quotePrefix="0" xfId="0">
      <alignment vertical="top" wrapText="1"/>
    </xf>
    <xf numFmtId="0" fontId="9" fillId="0" borderId="0" pivotButton="0" quotePrefix="0" xfId="0"/>
    <xf numFmtId="0" fontId="11" fillId="6" borderId="0" applyAlignment="1" pivotButton="0" quotePrefix="0" xfId="0">
      <alignment horizontal="left" vertical="center" indent="1"/>
    </xf>
    <xf numFmtId="0" fontId="0" fillId="6" borderId="0" pivotButton="0" quotePrefix="0" xfId="0"/>
    <xf numFmtId="0" fontId="11" fillId="7" borderId="0" applyAlignment="1" pivotButton="0" quotePrefix="0" xfId="0">
      <alignment horizontal="left" vertical="center" indent="1"/>
    </xf>
    <xf numFmtId="0" fontId="0" fillId="7" borderId="0" pivotButton="0" quotePrefix="0" xfId="0"/>
    <xf numFmtId="165" fontId="7" fillId="0" borderId="2" applyAlignment="1" pivotButton="0" quotePrefix="0" xfId="0">
      <alignment vertical="top" wrapText="1"/>
    </xf>
    <xf numFmtId="1" fontId="3" fillId="3" borderId="2" applyAlignment="1" pivotButton="0" quotePrefix="0" xfId="0">
      <alignment vertical="top" wrapText="1"/>
    </xf>
    <xf numFmtId="167" fontId="3" fillId="3" borderId="2" applyAlignment="1" pivotButton="0" quotePrefix="0" xfId="0">
      <alignment vertical="top" wrapText="1"/>
    </xf>
    <xf numFmtId="166" fontId="3" fillId="3" borderId="2" applyAlignment="1" pivotButton="0" quotePrefix="0" xfId="0">
      <alignment vertical="top" wrapText="1"/>
    </xf>
    <xf numFmtId="0" fontId="12" fillId="0" borderId="0" applyAlignment="1" pivotButton="0" quotePrefix="0" xfId="0">
      <alignment vertical="top" wrapText="1"/>
    </xf>
    <xf numFmtId="0" fontId="11" fillId="8" borderId="0" applyAlignment="1" pivotButton="0" quotePrefix="0" xfId="0">
      <alignment horizontal="left" vertical="center" indent="1"/>
    </xf>
    <xf numFmtId="0" fontId="0" fillId="8" borderId="0" pivotButton="0" quotePrefix="0" xfId="0"/>
    <xf numFmtId="0" fontId="11" fillId="9" borderId="0" applyAlignment="1" pivotButton="0" quotePrefix="0" xfId="0">
      <alignment horizontal="left" vertical="center" indent="1"/>
    </xf>
    <xf numFmtId="0" fontId="0" fillId="9" borderId="0" pivotButton="0" quotePrefix="0" xfId="0"/>
    <xf numFmtId="168" fontId="7" fillId="0" borderId="2" applyAlignment="1" pivotButton="0" quotePrefix="0" xfId="0">
      <alignment vertical="top" wrapText="1"/>
    </xf>
    <xf numFmtId="0" fontId="8" fillId="0" borderId="0" pivotButton="0" quotePrefix="0" xfId="0"/>
    <xf numFmtId="166" fontId="6" fillId="3" borderId="2" applyAlignment="1" pivotButton="0" quotePrefix="0" xfId="0">
      <alignment vertical="top" wrapText="1"/>
    </xf>
    <xf numFmtId="167" fontId="13" fillId="3" borderId="2" applyAlignment="1" pivotButton="0" quotePrefix="0" xfId="0">
      <alignment vertical="top" wrapText="1"/>
    </xf>
    <xf numFmtId="0" fontId="14" fillId="0" borderId="0" pivotButton="0" quotePrefix="0" xfId="0"/>
    <xf numFmtId="0" fontId="14" fillId="3" borderId="4" applyAlignment="1" pivotButton="0" quotePrefix="0" xfId="0">
      <alignment horizontal="left" vertical="bottom" indent="1"/>
    </xf>
    <xf numFmtId="0" fontId="0" fillId="3" borderId="5" pivotButton="0" quotePrefix="0" xfId="0"/>
    <xf numFmtId="1" fontId="15" fillId="3" borderId="6" applyAlignment="1" pivotButton="0" quotePrefix="0" xfId="0">
      <alignment horizontal="left" vertical="center" indent="1"/>
    </xf>
    <xf numFmtId="0" fontId="0" fillId="3" borderId="7" pivotButton="0" quotePrefix="0" xfId="0"/>
    <xf numFmtId="167" fontId="15" fillId="3" borderId="6" applyAlignment="1" pivotButton="0" quotePrefix="0" xfId="0">
      <alignment horizontal="left" vertical="center" indent="1"/>
    </xf>
    <xf numFmtId="0" fontId="0" fillId="0" borderId="8" pivotButton="0" quotePrefix="0" xfId="0"/>
    <xf numFmtId="0" fontId="3" fillId="0" borderId="9" applyAlignment="1" pivotButton="0" quotePrefix="0" xfId="0">
      <alignment vertical="center" wrapText="1"/>
    </xf>
    <xf numFmtId="0" fontId="3" fillId="0" borderId="9" applyAlignment="1" pivotButton="0" quotePrefix="0" xfId="0">
      <alignment horizontal="center" vertical="center" wrapText="1"/>
    </xf>
    <xf numFmtId="167" fontId="3" fillId="0" borderId="9" applyAlignment="1" pivotButton="0" quotePrefix="0" xfId="0">
      <alignment vertical="center" wrapText="1"/>
    </xf>
    <xf numFmtId="166" fontId="3" fillId="0" borderId="9" applyAlignment="1" pivotButton="0" quotePrefix="0" xfId="0">
      <alignment vertical="center" wrapText="1"/>
    </xf>
    <xf numFmtId="0" fontId="3" fillId="0" borderId="9" pivotButton="0" quotePrefix="0" xfId="0"/>
    <xf numFmtId="0" fontId="5" fillId="0" borderId="9" applyAlignment="1" pivotButton="0" quotePrefix="0" xfId="0">
      <alignment horizontal="center"/>
    </xf>
  </cellXfs>
  <cellStyles count="1">
    <cellStyle name="Normal" xfId="0" builtinId="0" hidden="0"/>
  </cellStyles>
  <dxfs count="6">
    <dxf>
      <font>
        <name val="Arial"/>
        <b val="1"/>
        <color rgb="001E6B34"/>
      </font>
      <fill>
        <patternFill patternType="solid">
          <fgColor rgb="00E3F1E6"/>
        </patternFill>
      </fill>
    </dxf>
    <dxf>
      <font>
        <name val="Arial"/>
        <b val="1"/>
        <color rgb="001F3A5F"/>
      </font>
      <fill>
        <patternFill patternType="solid">
          <fgColor rgb="00E1ECF7"/>
        </patternFill>
      </fill>
    </dxf>
    <dxf>
      <font>
        <name val="Arial"/>
        <b val="1"/>
        <color rgb="008A5A00"/>
      </font>
      <fill>
        <patternFill patternType="solid">
          <fgColor rgb="00FDF0D5"/>
        </patternFill>
      </fill>
    </dxf>
    <dxf>
      <font>
        <name val="Arial"/>
        <b val="1"/>
        <color rgb="004A5866"/>
      </font>
      <fill>
        <patternFill patternType="solid">
          <fgColor rgb="00EEF1F4"/>
        </patternFill>
      </fill>
    </dxf>
    <dxf>
      <font>
        <name val="Arial"/>
        <b val="1"/>
        <color rgb="009B1C1C"/>
      </font>
      <fill>
        <patternFill patternType="solid">
          <fgColor rgb="00FBE3E1"/>
        </patternFill>
      </fill>
    </dxf>
    <dxf>
      <font>
        <name val="Arial"/>
        <i val="1"/>
        <color rgb="009B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Target, committed and achieved by initiative ($K)</a:t>
            </a:r>
          </a:p>
        </rich>
      </tx>
    </title>
    <plotArea>
      <barChart>
        <barDir val="col"/>
        <grouping val="clustered"/>
        <ser>
          <idx val="0"/>
          <order val="0"/>
          <tx>
            <strRef>
              <f>'Board Summary'!M13</f>
            </strRef>
          </tx>
          <spPr>
            <a:solidFill xmlns:a="http://schemas.openxmlformats.org/drawingml/2006/main">
              <a:srgbClr val="C9D3DE"/>
            </a:solidFill>
            <a:ln xmlns:a="http://schemas.openxmlformats.org/drawingml/2006/main">
              <a:solidFill>
                <a:srgbClr val="C9D3DE"/>
              </a:solidFill>
              <a:prstDash val="solid"/>
            </a:ln>
          </spPr>
          <cat>
            <numRef>
              <f>'Board Summary'!$L$14:$L$21</f>
            </numRef>
          </cat>
          <val>
            <numRef>
              <f>'Board Summary'!$M$14:$M$21</f>
            </numRef>
          </val>
        </ser>
        <ser>
          <idx val="1"/>
          <order val="1"/>
          <tx>
            <strRef>
              <f>'Board Summary'!N13</f>
            </strRef>
          </tx>
          <spPr>
            <a:solidFill xmlns:a="http://schemas.openxmlformats.org/drawingml/2006/main">
              <a:srgbClr val="7EA6D3"/>
            </a:solidFill>
            <a:ln xmlns:a="http://schemas.openxmlformats.org/drawingml/2006/main">
              <a:solidFill>
                <a:srgbClr val="7EA6D3"/>
              </a:solidFill>
              <a:prstDash val="solid"/>
            </a:ln>
          </spPr>
          <cat>
            <numRef>
              <f>'Board Summary'!$L$14:$L$21</f>
            </numRef>
          </cat>
          <val>
            <numRef>
              <f>'Board Summary'!$N$14:$N$21</f>
            </numRef>
          </val>
        </ser>
        <ser>
          <idx val="2"/>
          <order val="2"/>
          <tx>
            <strRef>
              <f>'Board Summary'!O13</f>
            </strRef>
          </tx>
          <spPr>
            <a:solidFill xmlns:a="http://schemas.openxmlformats.org/drawingml/2006/main">
              <a:srgbClr val="1F3A5F"/>
            </a:solidFill>
            <a:ln xmlns:a="http://schemas.openxmlformats.org/drawingml/2006/main">
              <a:solidFill>
                <a:srgbClr val="1F3A5F"/>
              </a:solidFill>
              <a:prstDash val="solid"/>
            </a:ln>
          </spPr>
          <cat>
            <numRef>
              <f>'Board Summary'!$L$14:$L$21</f>
            </numRef>
          </cat>
          <val>
            <numRef>
              <f>'Board Summary'!$O$14:$O$21</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0"/>
    <dispBlanksAs val="gap"/>
  </chart>
</chartSpace>
</file>

<file path=xl/comments/comment1.xml><?xml version="1.0" encoding="utf-8"?>
<comments xmlns="http://schemas.openxmlformats.org/spreadsheetml/2006/main">
  <authors>
    <author>Michael Brey</author>
  </authors>
  <commentList>
    <comment ref="Z7" authorId="0" shapeId="0">
      <text>
        <t>Holding costs on the $8.0M inventory reduction at the 12% rate on Setup. The $8.0M itself is cash released, not profit.</t>
      </text>
    </comment>
    <comment ref="K9" authorId="0" shapeId="0">
      <text>
        <t>Provisional: confirm at the first post-go-live check.</t>
      </text>
    </comment>
    <comment ref="Z10" authorId="0" shapeId="0">
      <text>
        <t>Revenue increase. Counts toward results only because the VP Sales has confirmed it (column Y). The Statement Bridge adds the matching cost of sales.</t>
      </text>
    </comment>
    <comment ref="AB12" authorId="0" shapeId="0">
      <text>
        <t>Capital spending avoided against the growth plan (no new building), so cash released versus plan.</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22</row>
      <rowOff>0</rowOff>
    </from>
    <ext cx="59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F3A5F"/>
    <outlinePr summaryBelow="1" summaryRight="1"/>
    <pageSetUpPr fitToPage="1"/>
  </sheetPr>
  <dimension ref="A1:F36"/>
  <sheetViews>
    <sheetView showGridLines="0" zoomScale="90" workbookViewId="0">
      <selection activeCell="A1" sqref="A1"/>
    </sheetView>
  </sheetViews>
  <sheetFormatPr baseColWidth="8" defaultRowHeight="15"/>
  <cols>
    <col width="3" customWidth="1" min="1" max="1"/>
    <col width="28" customWidth="1" min="2" max="2"/>
    <col width="28" customWidth="1" min="3" max="3"/>
    <col width="28" customWidth="1" min="4" max="4"/>
    <col width="28" customWidth="1" min="5" max="5"/>
    <col width="3" customWidth="1" min="6" max="6"/>
  </cols>
  <sheetData>
    <row r="1" ht="30" customHeight="1">
      <c r="A1" s="1" t="inlineStr">
        <is>
          <t>Purchase Outcome Register</t>
        </is>
      </c>
      <c r="B1" s="2" t="n"/>
      <c r="C1" s="2" t="n"/>
      <c r="D1" s="2" t="n"/>
      <c r="E1" s="2" t="n"/>
      <c r="F1" s="2" t="n"/>
    </row>
    <row r="2" ht="20" customHeight="1">
      <c r="A2" s="3" t="inlineStr">
        <is>
          <t>Every significant commitment, tied to the financial statements a CFO and a board already read.</t>
        </is>
      </c>
      <c r="B2" s="2" t="n"/>
      <c r="C2" s="2" t="n"/>
      <c r="D2" s="2" t="n"/>
      <c r="E2" s="2" t="n"/>
      <c r="F2" s="2" t="n"/>
    </row>
    <row r="3" ht="8" customHeight="1"/>
    <row r="4" ht="62" customHeight="1">
      <c r="B4" s="4" t="inlineStr">
        <is>
          <t>A working tool for the people who answer for results: the CFO who has been handed a target, the executive who owns a program, procurement, and the board that oversees them. Each row is one significant commitment, written by the person who will answer for it before money is committed. Each row names the line of the income statement or balance sheet it should move and is checked at dates named in advance. Rows roll up to the initiatives they serve and to the statements themselves.</t>
        </is>
      </c>
    </row>
    <row r="6" ht="20" customHeight="1">
      <c r="B6" s="5" t="inlineStr">
        <is>
          <t>What it is for</t>
        </is>
      </c>
      <c r="C6" s="6" t="n"/>
      <c r="D6" s="6" t="n"/>
      <c r="E6" s="6" t="n"/>
    </row>
    <row r="7" ht="30" customHeight="1">
      <c r="B7" s="7" t="inlineStr">
        <is>
          <t>Cost reduction</t>
        </is>
      </c>
      <c r="C7" s="4" t="inlineStr">
        <is>
          <t>A cost target handed down from the board. Every purchase and program meant to deliver it, by line, with the gap between the plan and the target visible from day one.</t>
        </is>
      </c>
    </row>
    <row r="8" ht="30" customHeight="1">
      <c r="B8" s="7" t="inlineStr">
        <is>
          <t>Revenue growth</t>
        </is>
      </c>
      <c r="C8" s="4" t="inlineStr">
        <is>
          <t>Growth programs, with revenue counted only when the business owner who will answer for it confirms the claim. Vendor uplift models stay out.</t>
        </is>
      </c>
    </row>
    <row r="9" ht="30" customHeight="1">
      <c r="B9" s="7" t="inlineStr">
        <is>
          <t>Risk reduction</t>
        </is>
      </c>
      <c r="C9" s="4" t="inlineStr">
        <is>
          <t>Spending to reduce disruption, compliance or concentration risk, measured by the cost the risk actually creates today: expediting, stock-outs, penalties, write-offs.</t>
        </is>
      </c>
    </row>
    <row r="10" ht="30" customHeight="1">
      <c r="B10" s="7" t="inlineStr">
        <is>
          <t>Capacity for growth</t>
        </is>
      </c>
      <c r="C10" s="4" t="inlineStr">
        <is>
          <t>Investments that let the growth plan happen without new buildings or headcount, measured in capacity and in the capital spending they avoid.</t>
        </is>
      </c>
    </row>
    <row r="11" ht="30" customHeight="1">
      <c r="B11" s="7" t="inlineStr">
        <is>
          <t>Working capital</t>
        </is>
      </c>
      <c r="C11" s="4" t="inlineStr">
        <is>
          <t>Inventory, receivables and payables programs, measured as cash released on the balance sheet, with only holding costs reaching the income statement.</t>
        </is>
      </c>
    </row>
    <row r="12" ht="30" customHeight="1">
      <c r="B12" s="7" t="inlineStr">
        <is>
          <t>M&amp;A integration</t>
        </is>
      </c>
      <c r="C12" s="4" t="inlineStr">
        <is>
          <t>Acquisition objectives and synergy targets, the combined baseline of both companies' statements, and a plain statement of whether each objective has been met.</t>
        </is>
      </c>
    </row>
    <row r="13" ht="30" customHeight="1">
      <c r="B13" s="7" t="inlineStr">
        <is>
          <t>Board and renewal</t>
        </is>
      </c>
      <c r="C13" s="4" t="inlineStr">
        <is>
          <t>A one-page summary for the board or executive committee, and a written record to open at every renewal.</t>
        </is>
      </c>
    </row>
    <row r="15" ht="20" customHeight="1">
      <c r="B15" s="5" t="inlineStr">
        <is>
          <t>How the sheets work together</t>
        </is>
      </c>
      <c r="C15" s="6" t="n"/>
      <c r="D15" s="6" t="n"/>
      <c r="E15" s="6" t="n"/>
    </row>
    <row r="16" ht="30" customHeight="1">
      <c r="B16" s="8" t="inlineStr">
        <is>
          <t>1. Setup</t>
        </is>
      </c>
      <c r="C16" s="4" t="inlineStr">
        <is>
          <t>Company, units, baseline statements, holding-cost rate, review threshold.</t>
        </is>
      </c>
    </row>
    <row r="17" ht="30" customHeight="1">
      <c r="B17" s="8" t="inlineStr">
        <is>
          <t>2. Initiatives</t>
        </is>
      </c>
      <c r="C17" s="4" t="inlineStr">
        <is>
          <t>The targets handed down: what each must deliver, by when, measured on which statement.</t>
        </is>
      </c>
    </row>
    <row r="18" ht="30" customHeight="1">
      <c r="B18" s="8" t="inlineStr">
        <is>
          <t>3. Register</t>
        </is>
      </c>
      <c r="C18" s="4" t="inlineStr">
        <is>
          <t>One row per commitment, linked to an initiative. Outcome, statement line, baseline, target, conditions, evidence, actuals.</t>
        </is>
      </c>
    </row>
    <row r="19" ht="30" customHeight="1">
      <c r="B19" s="8" t="inlineStr">
        <is>
          <t>4. Statement Bridge</t>
        </is>
      </c>
      <c r="C19" s="4" t="inlineStr">
        <is>
          <t>Baseline statements, the effect committed, and the effect achieved, line by line.</t>
        </is>
      </c>
    </row>
    <row r="20" ht="30" customHeight="1">
      <c r="B20" s="8" t="inlineStr">
        <is>
          <t>5. M&amp;A Alignment</t>
        </is>
      </c>
      <c r="C20" s="4" t="inlineStr">
        <is>
          <t>Combines an acquired company's statements with yours, and states whether each acquisition objective has been met.</t>
        </is>
      </c>
    </row>
    <row r="21" ht="30" customHeight="1">
      <c r="B21" s="8" t="inlineStr">
        <is>
          <t>6. Board Summary</t>
        </is>
      </c>
      <c r="C21" s="4" t="inlineStr">
        <is>
          <t>The one-page view: commitments, status, gaps, causes, and what it adds up to.</t>
        </is>
      </c>
    </row>
    <row r="23" ht="20" customHeight="1">
      <c r="B23" s="5" t="inlineStr">
        <is>
          <t>Five rules the workbook enforces</t>
        </is>
      </c>
      <c r="C23" s="6" t="n"/>
      <c r="D23" s="6" t="n"/>
      <c r="E23" s="6" t="n"/>
    </row>
    <row r="24" ht="46" customHeight="1">
      <c r="B24" s="4" t="inlineStr">
        <is>
          <t>•  The balance sheet and the income statement stay separate. Inventory released is cash; only the costs of holding it (storage, handling, insurance, obsolescence, and interest if debt-financed) reach the income statement. A flag appears when a row's income statement effect is larger than the holding-cost rate allows.</t>
        </is>
      </c>
    </row>
    <row r="25" ht="32" customHeight="1">
      <c r="B25" s="4" t="inlineStr">
        <is>
          <t>•  Revenue is the business owner's claim. A revenue row counts toward results only when the owner has confirmed it; otherwise it is shown and excluded.</t>
        </is>
      </c>
    </row>
    <row r="26" ht="32" customHeight="1">
      <c r="B26" s="4" t="inlineStr">
        <is>
          <t>•  Measure per unit where volume moves (cost per shipment, cases per agent), so growth or decline is not mistaken for savings or losses.</t>
        </is>
      </c>
    </row>
    <row r="27" ht="32" customHeight="1">
      <c r="B27" s="4" t="inlineStr">
        <is>
          <t>•  Baselines come from your own records. Unconfirmed baselines are marked Provisional and flagged until confirmed.</t>
        </is>
      </c>
    </row>
    <row r="28" ht="32" customHeight="1">
      <c r="B28" s="4" t="inlineStr">
        <is>
          <t>•  Status is computed, not chosen: reached, on track, behind (progress below the share of time elapsed, times the review threshold), missed, or not yet measured.</t>
        </is>
      </c>
    </row>
    <row r="30" ht="20" customHeight="1">
      <c r="B30" s="5" t="inlineStr">
        <is>
          <t>Legend</t>
        </is>
      </c>
      <c r="C30" s="6" t="n"/>
      <c r="D30" s="6" t="n"/>
      <c r="E30" s="6" t="n"/>
    </row>
    <row r="31">
      <c r="B31" s="9" t="inlineStr">
        <is>
          <t>Blue text</t>
        </is>
      </c>
      <c r="C31" s="10" t="inlineStr">
        <is>
          <t>Enter or overwrite. Inputs only.</t>
        </is>
      </c>
    </row>
    <row r="32">
      <c r="B32" s="11" t="inlineStr">
        <is>
          <t>Shaded</t>
        </is>
      </c>
      <c r="C32" s="10" t="inlineStr">
        <is>
          <t>Calculated. Do not overwrite.</t>
        </is>
      </c>
    </row>
    <row r="33">
      <c r="B33" s="12" t="inlineStr">
        <is>
          <t>Cream</t>
        </is>
      </c>
      <c r="C33" s="10" t="inlineStr">
        <is>
          <t>Key assumptions on the Setup sheet.</t>
        </is>
      </c>
    </row>
    <row r="35" ht="30" customHeight="1">
      <c r="B35" s="13" t="inlineStr">
        <is>
          <t>The workbook opens with a worked example for a fictional distributor (amounts in $ thousands). Replace it with your own. Money is entered in the unit named on Setup.</t>
        </is>
      </c>
    </row>
    <row r="36" ht="30" customHeight="1">
      <c r="B36" s="13" t="inlineStr">
        <is>
          <t>From The Value Standard by Michael Brey. Licensed CC BY 4.0: edit it, put your own logo on it and use it commercially, and keep this attribution line so the next user can find the current copy at valuelattice.com/guides/.</t>
        </is>
      </c>
    </row>
  </sheetData>
  <mergeCells count="21">
    <mergeCell ref="C16:E16"/>
    <mergeCell ref="C20:E20"/>
    <mergeCell ref="C9:E9"/>
    <mergeCell ref="B24:E24"/>
    <mergeCell ref="C21:E21"/>
    <mergeCell ref="C12:E12"/>
    <mergeCell ref="B36:E36"/>
    <mergeCell ref="B26:E26"/>
    <mergeCell ref="C11:E11"/>
    <mergeCell ref="B35:E35"/>
    <mergeCell ref="B4:E4"/>
    <mergeCell ref="C8:E8"/>
    <mergeCell ref="C17:E17"/>
    <mergeCell ref="B25:E25"/>
    <mergeCell ref="C7:E7"/>
    <mergeCell ref="B27:E27"/>
    <mergeCell ref="C13:E13"/>
    <mergeCell ref="C19:E19"/>
    <mergeCell ref="C18:E18"/>
    <mergeCell ref="B28:E28"/>
    <mergeCell ref="C10:E10"/>
  </mergeCells>
  <printOptions horizontalCentered="1"/>
  <pageMargins left="0.4" right="0.4" top="0.5" bottom="0.6" header="0.5" footer="0.5"/>
  <pageSetup orientation="portrait" paperSize="1" fitToHeight="0" fitToWidth="1"/>
  <headerFooter>
    <oddHeader/>
    <oddFooter>&amp;L&amp;"Arial"&amp;8 Value Lattice  |  valuelattice.com/guides  |  CC BY 4.0&amp;R&amp;"Arial"&amp;8 &amp;A  |  Page &amp;P of &amp;N</oddFooter>
    <evenHeader/>
    <evenFooter/>
    <firstHeader/>
    <firstFooter/>
  </headerFooter>
</worksheet>
</file>

<file path=xl/worksheets/sheet2.xml><?xml version="1.0" encoding="utf-8"?>
<worksheet xmlns="http://schemas.openxmlformats.org/spreadsheetml/2006/main">
  <sheetPr>
    <tabColor rgb="001F3A5F"/>
    <outlinePr summaryBelow="1" summaryRight="1"/>
    <pageSetUpPr fitToPage="1"/>
  </sheetPr>
  <dimension ref="A1:E26"/>
  <sheetViews>
    <sheetView showGridLines="0" zoomScale="90" workbookViewId="0">
      <selection activeCell="A1" sqref="A1"/>
    </sheetView>
  </sheetViews>
  <sheetFormatPr baseColWidth="8" defaultRowHeight="15"/>
  <cols>
    <col width="36" customWidth="1" min="1" max="1"/>
    <col width="20" customWidth="1" min="2" max="2"/>
    <col width="52" customWidth="1" min="3" max="3"/>
    <col width="3" customWidth="1" min="4" max="4"/>
    <col width="3" customWidth="1" min="5" max="5"/>
  </cols>
  <sheetData>
    <row r="1" ht="30" customHeight="1">
      <c r="A1" s="1" t="inlineStr">
        <is>
          <t>Setup</t>
        </is>
      </c>
      <c r="B1" s="2" t="n"/>
      <c r="C1" s="2" t="n"/>
      <c r="D1" s="2" t="n"/>
      <c r="E1" s="2" t="n"/>
    </row>
    <row r="2" ht="20" customHeight="1">
      <c r="A2" s="3" t="inlineStr">
        <is>
          <t>Company, units and the baseline statements every other sheet uses.</t>
        </is>
      </c>
      <c r="B2" s="2" t="n"/>
      <c r="C2" s="2" t="n"/>
      <c r="D2" s="2" t="n"/>
      <c r="E2" s="2" t="n"/>
    </row>
    <row r="3" ht="8" customHeight="1"/>
    <row r="4" ht="20" customHeight="1">
      <c r="A4" s="5" t="inlineStr">
        <is>
          <t>Company and units</t>
        </is>
      </c>
      <c r="B4" s="6" t="n"/>
      <c r="C4" s="6" t="n"/>
    </row>
    <row r="5" ht="26" customHeight="1">
      <c r="A5" s="14" t="inlineStr">
        <is>
          <t>Company</t>
        </is>
      </c>
      <c r="B5" s="15" t="inlineStr">
        <is>
          <t>Fictional Distributor, Inc.</t>
        </is>
      </c>
      <c r="C5" s="16" t="inlineStr">
        <is>
          <t>Shown on the Board Summary.</t>
        </is>
      </c>
    </row>
    <row r="6" ht="26" customHeight="1">
      <c r="A6" s="14" t="inlineStr">
        <is>
          <t>Fiscal year of the baseline</t>
        </is>
      </c>
      <c r="B6" s="15" t="inlineStr">
        <is>
          <t>FY2025</t>
        </is>
      </c>
      <c r="C6" s="16" t="inlineStr">
        <is>
          <t>The year the baseline figures below come from.</t>
        </is>
      </c>
    </row>
    <row r="7" ht="26" customHeight="1">
      <c r="A7" s="14" t="inlineStr">
        <is>
          <t>Money unit</t>
        </is>
      </c>
      <c r="B7" s="15" t="inlineStr">
        <is>
          <t>$ thousands</t>
        </is>
      </c>
      <c r="C7" s="16" t="inlineStr">
        <is>
          <t>Enter every amount in the workbook in this unit.</t>
        </is>
      </c>
    </row>
    <row r="8" ht="26" customHeight="1">
      <c r="A8" s="14" t="inlineStr">
        <is>
          <t>As-of date</t>
        </is>
      </c>
      <c r="B8" s="17" t="n">
        <v>46295</v>
      </c>
      <c r="C8" s="16" t="inlineStr">
        <is>
          <t>The date of the latest check. Used for acquisition objectives.</t>
        </is>
      </c>
    </row>
    <row r="9" ht="26" customHeight="1">
      <c r="A9" s="14" t="inlineStr">
        <is>
          <t>Holding-cost rate for inventory</t>
        </is>
      </c>
      <c r="B9" s="18" t="n">
        <v>0.12</v>
      </c>
      <c r="C9" s="16" t="inlineStr">
        <is>
          <t>Storage, handling, insurance and obsolescence as a share of inventory value. Exclude the cost of capital; add interest only if inventory is debt-financed.</t>
        </is>
      </c>
    </row>
    <row r="10" ht="26" customHeight="1">
      <c r="A10" s="14" t="inlineStr">
        <is>
          <t>Review threshold</t>
        </is>
      </c>
      <c r="B10" s="18" t="n">
        <v>0.75</v>
      </c>
      <c r="C10" s="16" t="inlineStr">
        <is>
          <t>A commitment is Behind when its progress is below this share of the progress expected by now.</t>
        </is>
      </c>
    </row>
    <row r="11" ht="26" customHeight="1">
      <c r="A11" s="14" t="inlineStr">
        <is>
          <t>Use the combined M&amp;A baseline?</t>
        </is>
      </c>
      <c r="B11" s="15" t="inlineStr">
        <is>
          <t>No</t>
        </is>
      </c>
      <c r="C11" s="16" t="inlineStr">
        <is>
          <t>Yes: the Statement Bridge uses the combined figures on M&amp;A Alignment. No: it uses the baseline below.</t>
        </is>
      </c>
    </row>
    <row r="13" ht="20" customHeight="1">
      <c r="A13" s="5" t="inlineStr">
        <is>
          <t>Baseline statements (in the money unit above)</t>
        </is>
      </c>
      <c r="B13" s="6" t="n"/>
      <c r="C13" s="6" t="n"/>
    </row>
    <row r="14" ht="22" customHeight="1">
      <c r="A14" s="19" t="inlineStr">
        <is>
          <t>Statement line</t>
        </is>
      </c>
      <c r="B14" s="19" t="inlineStr">
        <is>
          <t>Baseline</t>
        </is>
      </c>
      <c r="C14" s="19" t="inlineStr">
        <is>
          <t>Source and notes</t>
        </is>
      </c>
    </row>
    <row r="15">
      <c r="A15" s="10" t="inlineStr">
        <is>
          <t>Revenue</t>
        </is>
      </c>
      <c r="B15" s="20" t="n">
        <v>500000</v>
      </c>
      <c r="C15" s="9" t="inlineStr">
        <is>
          <t>FY2025 audited income statement</t>
        </is>
      </c>
    </row>
    <row r="16">
      <c r="A16" s="10" t="inlineStr">
        <is>
          <t>Cost of goods sold</t>
        </is>
      </c>
      <c r="B16" s="20" t="n">
        <v>380000</v>
      </c>
      <c r="C16" s="9" t="n"/>
    </row>
    <row r="17">
      <c r="A17" s="10" t="inlineStr">
        <is>
          <t>SG&amp;A</t>
        </is>
      </c>
      <c r="B17" s="20" t="n">
        <v>70000</v>
      </c>
      <c r="C17" s="9" t="n"/>
    </row>
    <row r="18">
      <c r="A18" s="10" t="inlineStr">
        <is>
          <t>R&amp;D</t>
        </is>
      </c>
      <c r="B18" s="20" t="n">
        <v>5000</v>
      </c>
      <c r="C18" s="9" t="n"/>
    </row>
    <row r="19">
      <c r="A19" s="10" t="inlineStr">
        <is>
          <t>Other operating expense</t>
        </is>
      </c>
      <c r="B19" s="20" t="n">
        <v>10000</v>
      </c>
      <c r="C19" s="9" t="n"/>
    </row>
    <row r="20">
      <c r="A20" s="14" t="inlineStr">
        <is>
          <t>Operating income</t>
        </is>
      </c>
      <c r="B20" s="21">
        <f>B15-SUM(B16:B19)</f>
        <v/>
      </c>
      <c r="C20" s="22" t="inlineStr">
        <is>
          <t>Calculated</t>
        </is>
      </c>
    </row>
    <row r="22">
      <c r="A22" s="10" t="inlineStr">
        <is>
          <t>Inventory</t>
        </is>
      </c>
      <c r="B22" s="20" t="n">
        <v>82000</v>
      </c>
      <c r="C22" s="9" t="inlineStr">
        <is>
          <t>FY2025 year-end balance sheet</t>
        </is>
      </c>
    </row>
    <row r="23">
      <c r="A23" s="10" t="inlineStr">
        <is>
          <t>Accounts receivable</t>
        </is>
      </c>
      <c r="B23" s="20" t="n">
        <v>61000</v>
      </c>
      <c r="C23" s="9" t="n"/>
    </row>
    <row r="24">
      <c r="A24" s="10" t="inlineStr">
        <is>
          <t>Accounts payable</t>
        </is>
      </c>
      <c r="B24" s="20" t="n">
        <v>45000</v>
      </c>
      <c r="C24" s="9" t="n"/>
    </row>
    <row r="25">
      <c r="A25" s="10" t="inlineStr">
        <is>
          <t>Property, plant and equipment</t>
        </is>
      </c>
      <c r="B25" s="20" t="n">
        <v>120000</v>
      </c>
      <c r="C25" s="9" t="n"/>
    </row>
    <row r="26">
      <c r="A26" s="10" t="inlineStr">
        <is>
          <t>Cash</t>
        </is>
      </c>
      <c r="B26" s="20" t="n">
        <v>25000</v>
      </c>
      <c r="C26" s="9" t="n"/>
    </row>
  </sheetData>
  <dataValidations count="1">
    <dataValidation sqref="B11" showDropDown="0" showInputMessage="0" showErrorMessage="0" allowBlank="1" type="list">
      <formula1>Lists!$J$2:$J$3</formula1>
    </dataValidation>
  </dataValidations>
  <printOptions horizontalCentered="1"/>
  <pageMargins left="0.4" right="0.4" top="0.5" bottom="0.6" header="0.5" footer="0.5"/>
  <pageSetup orientation="portrait" paperSize="1" fitToHeight="0" fitToWidth="1"/>
  <headerFooter>
    <oddHeader/>
    <oddFooter>&amp;L&amp;"Arial"&amp;8 Value Lattice  |  valuelattice.com/guides  |  CC BY 4.0&amp;R&amp;"Arial"&amp;8 &amp;A  |  Page &amp;P of &amp;N</oddFooter>
    <evenHeader/>
    <evenFooter/>
    <firstHeader/>
    <firstFooter/>
  </headerFooter>
</worksheet>
</file>

<file path=xl/worksheets/sheet3.xml><?xml version="1.0" encoding="utf-8"?>
<worksheet xmlns="http://schemas.openxmlformats.org/spreadsheetml/2006/main">
  <sheetPr>
    <tabColor rgb="001F3A5F"/>
    <outlinePr summaryBelow="1" summaryRight="1"/>
    <pageSetUpPr fitToPage="1"/>
  </sheetPr>
  <dimension ref="A1:O37"/>
  <sheetViews>
    <sheetView showGridLines="0" zoomScale="90" workbookViewId="0">
      <pane xSplit="2" ySplit="5" topLeftCell="C6" activePane="bottomRight" state="frozen"/>
      <selection pane="topRight" activeCell="A1" sqref="A1"/>
      <selection pane="bottomLeft"/>
      <selection pane="bottomRight" activeCell="A1" sqref="A1"/>
    </sheetView>
  </sheetViews>
  <sheetFormatPr baseColWidth="8" defaultRowHeight="15"/>
  <cols>
    <col width="7" customWidth="1" min="1" max="1"/>
    <col width="40" customWidth="1" min="2" max="2"/>
    <col width="17" customWidth="1" min="3" max="3"/>
    <col width="18" customWidth="1" min="4" max="4"/>
    <col width="15" customWidth="1" min="5" max="5"/>
    <col width="22" customWidth="1" min="6" max="6"/>
    <col width="13" customWidth="1" min="7" max="7"/>
    <col width="12" customWidth="1" min="8" max="8"/>
    <col width="11" customWidth="1" min="9" max="9"/>
    <col width="13" customWidth="1" min="10" max="10"/>
    <col width="11" customWidth="1" min="11" max="11"/>
    <col width="13" customWidth="1" min="12" max="12"/>
    <col width="11" customWidth="1" min="13" max="13"/>
    <col width="11" customWidth="1" min="14" max="14"/>
    <col width="12" customWidth="1" min="15" max="15"/>
  </cols>
  <sheetData>
    <row r="1" ht="30" customHeight="1">
      <c r="A1" s="1" t="inlineStr">
        <is>
          <t>Initiatives</t>
        </is>
      </c>
      <c r="B1" s="2" t="n"/>
      <c r="C1" s="2" t="n"/>
      <c r="D1" s="2" t="n"/>
      <c r="E1" s="2" t="n"/>
      <c r="F1" s="2" t="n"/>
      <c r="G1" s="2" t="n"/>
      <c r="H1" s="2" t="n"/>
      <c r="I1" s="2" t="n"/>
      <c r="J1" s="2" t="n"/>
      <c r="K1" s="2" t="n"/>
      <c r="L1" s="2" t="n"/>
      <c r="M1" s="2" t="n"/>
      <c r="N1" s="2" t="n"/>
      <c r="O1" s="2" t="n"/>
    </row>
    <row r="2" ht="20" customHeight="1">
      <c r="A2" s="3" t="inlineStr">
        <is>
          <t>The targets handed down. Each commitment on the Register links to one of these.</t>
        </is>
      </c>
      <c r="B2" s="2" t="n"/>
      <c r="C2" s="2" t="n"/>
      <c r="D2" s="2" t="n"/>
      <c r="E2" s="2" t="n"/>
      <c r="F2" s="2" t="n"/>
      <c r="G2" s="2" t="n"/>
      <c r="H2" s="2" t="n"/>
      <c r="I2" s="2" t="n"/>
      <c r="J2" s="2" t="n"/>
      <c r="K2" s="2" t="n"/>
      <c r="L2" s="2" t="n"/>
      <c r="M2" s="2" t="n"/>
      <c r="N2" s="2" t="n"/>
      <c r="O2" s="2" t="n"/>
    </row>
    <row r="3" ht="8" customHeight="1"/>
    <row r="4" ht="18" customHeight="1">
      <c r="A4" s="23" t="inlineStr">
        <is>
          <t>THE TARGET (entered by the CFO or initiative owner)</t>
        </is>
      </c>
      <c r="B4" s="24" t="n"/>
      <c r="C4" s="24" t="n"/>
      <c r="D4" s="24" t="n"/>
      <c r="E4" s="24" t="n"/>
      <c r="F4" s="24" t="n"/>
      <c r="G4" s="24" t="n"/>
      <c r="H4" s="24" t="n"/>
      <c r="I4" s="25" t="inlineStr">
        <is>
          <t>COVERAGE AND RESULTS (calculated from the Register)</t>
        </is>
      </c>
      <c r="J4" s="26" t="n"/>
      <c r="K4" s="26" t="n"/>
      <c r="L4" s="26" t="n"/>
      <c r="M4" s="26" t="n"/>
      <c r="N4" s="26" t="n"/>
      <c r="O4" s="26" t="n"/>
    </row>
    <row r="5" ht="34" customHeight="1">
      <c r="A5" s="19" t="inlineStr">
        <is>
          <t>ID</t>
        </is>
      </c>
      <c r="B5" s="19" t="inlineStr">
        <is>
          <t>Initiative</t>
        </is>
      </c>
      <c r="C5" s="19" t="inlineStr">
        <is>
          <t>Type</t>
        </is>
      </c>
      <c r="D5" s="19" t="inlineStr">
        <is>
          <t>Executive sponsor</t>
        </is>
      </c>
      <c r="E5" s="19" t="inlineStr">
        <is>
          <t>Measured on</t>
        </is>
      </c>
      <c r="F5" s="19" t="inlineStr">
        <is>
          <t>Primary statement line</t>
        </is>
      </c>
      <c r="G5" s="19" t="inlineStr">
        <is>
          <t>Target ($K)</t>
        </is>
      </c>
      <c r="H5" s="19" t="inlineStr">
        <is>
          <t>Target date</t>
        </is>
      </c>
      <c r="I5" s="19" t="inlineStr">
        <is>
          <t>Commit-ments</t>
        </is>
      </c>
      <c r="J5" s="19" t="inlineStr">
        <is>
          <t>Committed at target</t>
        </is>
      </c>
      <c r="K5" s="19" t="inlineStr">
        <is>
          <t>Plan coverage</t>
        </is>
      </c>
      <c r="L5" s="19" t="inlineStr">
        <is>
          <t>Achieved to date</t>
        </is>
      </c>
      <c r="M5" s="19" t="inlineStr">
        <is>
          <t>Achieved % of target</t>
        </is>
      </c>
      <c r="N5" s="19" t="inlineStr">
        <is>
          <t>Behind or missed</t>
        </is>
      </c>
      <c r="O5" s="19" t="inlineStr">
        <is>
          <t>Status</t>
        </is>
      </c>
    </row>
    <row r="6" ht="30" customHeight="1">
      <c r="A6" s="9" t="inlineStr">
        <is>
          <t>I-01</t>
        </is>
      </c>
      <c r="B6" s="9" t="inlineStr">
        <is>
          <t>Take $3.5M a year out of the cost to serve</t>
        </is>
      </c>
      <c r="C6" s="9" t="inlineStr">
        <is>
          <t>Cost reduction</t>
        </is>
      </c>
      <c r="D6" s="9" t="inlineStr">
        <is>
          <t>CFO</t>
        </is>
      </c>
      <c r="E6" s="9" t="inlineStr">
        <is>
          <t>Income statement</t>
        </is>
      </c>
      <c r="F6" s="9" t="inlineStr">
        <is>
          <t>Cost of goods sold</t>
        </is>
      </c>
      <c r="G6" s="20" t="n">
        <v>3500</v>
      </c>
      <c r="H6" s="27" t="n">
        <v>46387</v>
      </c>
      <c r="I6" s="28">
        <f>IF($B6="","",COUNTIF(Register!$B$7:$B$106,A6))</f>
        <v/>
      </c>
      <c r="J6" s="29">
        <f>IF($B6="","",IF($E6="Balance sheet",SUMIFS(Register!$AB$7:$AB$106,Register!$B$7:$B$106,A6),SUMIFS(Register!$Z$7:$Z$106,Register!$B$7:$B$106,A6)))</f>
        <v/>
      </c>
      <c r="K6" s="30">
        <f>IF(OR($B6="",N(G6)=0),"",J6/G6)</f>
        <v/>
      </c>
      <c r="L6" s="29">
        <f>IF($B6="","",IF($E6="Balance sheet",SUMIFS(Register!$AC$7:$AC$106,Register!$B$7:$B$106,A6),SUMIFS(Register!$AA$7:$AA$106,Register!$B$7:$B$106,A6)))</f>
        <v/>
      </c>
      <c r="M6" s="30">
        <f>IF(OR($B6="",N(G6)=0),"",L6/G6)</f>
        <v/>
      </c>
      <c r="N6" s="28">
        <f>IF($B6="","",COUNTIFS(Register!$B$7:$B$106,A6,Register!$W$7:$W$106,"Behind")+COUNTIFS(Register!$B$7:$B$106,A6,Register!$W$7:$W$106,"Missed"))</f>
        <v/>
      </c>
      <c r="O6" s="11">
        <f>IF($B6="","",IF(N(M6)&gt;=1,"Reached",IF(N(K6)&lt;1,"Plan gap",IF(N6&gt;0,"At risk","On track"))))</f>
        <v/>
      </c>
    </row>
    <row r="7" ht="30" customHeight="1">
      <c r="A7" s="9" t="inlineStr">
        <is>
          <t>I-02</t>
        </is>
      </c>
      <c r="B7" s="9" t="inlineStr">
        <is>
          <t>Release $10M of working capital</t>
        </is>
      </c>
      <c r="C7" s="9" t="inlineStr">
        <is>
          <t>Working capital</t>
        </is>
      </c>
      <c r="D7" s="9" t="inlineStr">
        <is>
          <t>CFO</t>
        </is>
      </c>
      <c r="E7" s="9" t="inlineStr">
        <is>
          <t>Balance sheet</t>
        </is>
      </c>
      <c r="F7" s="9" t="inlineStr">
        <is>
          <t>Inventory</t>
        </is>
      </c>
      <c r="G7" s="20" t="n">
        <v>10000</v>
      </c>
      <c r="H7" s="27" t="n">
        <v>46387</v>
      </c>
      <c r="I7" s="28">
        <f>IF($B7="","",COUNTIF(Register!$B$7:$B$106,A7))</f>
        <v/>
      </c>
      <c r="J7" s="29">
        <f>IF($B7="","",IF($E7="Balance sheet",SUMIFS(Register!$AB$7:$AB$106,Register!$B$7:$B$106,A7),SUMIFS(Register!$Z$7:$Z$106,Register!$B$7:$B$106,A7)))</f>
        <v/>
      </c>
      <c r="K7" s="30">
        <f>IF(OR($B7="",N(G7)=0),"",J7/G7)</f>
        <v/>
      </c>
      <c r="L7" s="29">
        <f>IF($B7="","",IF($E7="Balance sheet",SUMIFS(Register!$AC$7:$AC$106,Register!$B$7:$B$106,A7),SUMIFS(Register!$AA$7:$AA$106,Register!$B$7:$B$106,A7)))</f>
        <v/>
      </c>
      <c r="M7" s="30">
        <f>IF(OR($B7="",N(G7)=0),"",L7/G7)</f>
        <v/>
      </c>
      <c r="N7" s="28">
        <f>IF($B7="","",COUNTIFS(Register!$B$7:$B$106,A7,Register!$W$7:$W$106,"Behind")+COUNTIFS(Register!$B$7:$B$106,A7,Register!$W$7:$W$106,"Missed"))</f>
        <v/>
      </c>
      <c r="O7" s="11">
        <f>IF($B7="","",IF(N(M7)&gt;=1,"Reached",IF(N(K7)&lt;1,"Plan gap",IF(N7&gt;0,"At risk","On track"))))</f>
        <v/>
      </c>
    </row>
    <row r="8" ht="30" customHeight="1">
      <c r="A8" s="9" t="inlineStr">
        <is>
          <t>I-03</t>
        </is>
      </c>
      <c r="B8" s="9" t="inlineStr">
        <is>
          <t>Grow key-account revenue 5%</t>
        </is>
      </c>
      <c r="C8" s="9" t="inlineStr">
        <is>
          <t>Revenue growth</t>
        </is>
      </c>
      <c r="D8" s="9" t="inlineStr">
        <is>
          <t>Chief Revenue Officer</t>
        </is>
      </c>
      <c r="E8" s="9" t="inlineStr">
        <is>
          <t>Income statement</t>
        </is>
      </c>
      <c r="F8" s="9" t="inlineStr">
        <is>
          <t>Revenue</t>
        </is>
      </c>
      <c r="G8" s="20" t="n">
        <v>10000</v>
      </c>
      <c r="H8" s="27" t="n">
        <v>46387</v>
      </c>
      <c r="I8" s="28">
        <f>IF($B8="","",COUNTIF(Register!$B$7:$B$106,A8))</f>
        <v/>
      </c>
      <c r="J8" s="29">
        <f>IF($B8="","",IF($E8="Balance sheet",SUMIFS(Register!$AB$7:$AB$106,Register!$B$7:$B$106,A8),SUMIFS(Register!$Z$7:$Z$106,Register!$B$7:$B$106,A8)))</f>
        <v/>
      </c>
      <c r="K8" s="30">
        <f>IF(OR($B8="",N(G8)=0),"",J8/G8)</f>
        <v/>
      </c>
      <c r="L8" s="29">
        <f>IF($B8="","",IF($E8="Balance sheet",SUMIFS(Register!$AC$7:$AC$106,Register!$B$7:$B$106,A8),SUMIFS(Register!$AA$7:$AA$106,Register!$B$7:$B$106,A8)))</f>
        <v/>
      </c>
      <c r="M8" s="30">
        <f>IF(OR($B8="",N(G8)=0),"",L8/G8)</f>
        <v/>
      </c>
      <c r="N8" s="28">
        <f>IF($B8="","",COUNTIFS(Register!$B$7:$B$106,A8,Register!$W$7:$W$106,"Behind")+COUNTIFS(Register!$B$7:$B$106,A8,Register!$W$7:$W$106,"Missed"))</f>
        <v/>
      </c>
      <c r="O8" s="11">
        <f>IF($B8="","",IF(N(M8)&gt;=1,"Reached",IF(N(K8)&lt;1,"Plan gap",IF(N8&gt;0,"At risk","On track"))))</f>
        <v/>
      </c>
    </row>
    <row r="9" ht="30" customHeight="1">
      <c r="A9" s="9" t="inlineStr">
        <is>
          <t>I-04</t>
        </is>
      </c>
      <c r="B9" s="9" t="inlineStr">
        <is>
          <t>Halve the cost of single-source supply risk</t>
        </is>
      </c>
      <c r="C9" s="9" t="inlineStr">
        <is>
          <t>Risk reduction</t>
        </is>
      </c>
      <c r="D9" s="9" t="inlineStr">
        <is>
          <t>COO</t>
        </is>
      </c>
      <c r="E9" s="9" t="inlineStr">
        <is>
          <t>Income statement</t>
        </is>
      </c>
      <c r="F9" s="9" t="inlineStr">
        <is>
          <t>Cost of goods sold</t>
        </is>
      </c>
      <c r="G9" s="20" t="n">
        <v>1200</v>
      </c>
      <c r="H9" s="27" t="n">
        <v>46387</v>
      </c>
      <c r="I9" s="28">
        <f>IF($B9="","",COUNTIF(Register!$B$7:$B$106,A9))</f>
        <v/>
      </c>
      <c r="J9" s="29">
        <f>IF($B9="","",IF($E9="Balance sheet",SUMIFS(Register!$AB$7:$AB$106,Register!$B$7:$B$106,A9),SUMIFS(Register!$Z$7:$Z$106,Register!$B$7:$B$106,A9)))</f>
        <v/>
      </c>
      <c r="K9" s="30">
        <f>IF(OR($B9="",N(G9)=0),"",J9/G9)</f>
        <v/>
      </c>
      <c r="L9" s="29">
        <f>IF($B9="","",IF($E9="Balance sheet",SUMIFS(Register!$AC$7:$AC$106,Register!$B$7:$B$106,A9),SUMIFS(Register!$AA$7:$AA$106,Register!$B$7:$B$106,A9)))</f>
        <v/>
      </c>
      <c r="M9" s="30">
        <f>IF(OR($B9="",N(G9)=0),"",L9/G9)</f>
        <v/>
      </c>
      <c r="N9" s="28">
        <f>IF($B9="","",COUNTIFS(Register!$B$7:$B$106,A9,Register!$W$7:$W$106,"Behind")+COUNTIFS(Register!$B$7:$B$106,A9,Register!$W$7:$W$106,"Missed"))</f>
        <v/>
      </c>
      <c r="O9" s="11">
        <f>IF($B9="","",IF(N(M9)&gt;=1,"Reached",IF(N(K9)&lt;1,"Plan gap",IF(N9&gt;0,"At risk","On track"))))</f>
        <v/>
      </c>
    </row>
    <row r="10" ht="30" customHeight="1">
      <c r="A10" s="9" t="inlineStr">
        <is>
          <t>I-05</t>
        </is>
      </c>
      <c r="B10" s="9" t="inlineStr">
        <is>
          <t>Add capacity for the growth plan without a new building</t>
        </is>
      </c>
      <c r="C10" s="9" t="inlineStr">
        <is>
          <t>Capacity for growth</t>
        </is>
      </c>
      <c r="D10" s="9" t="inlineStr">
        <is>
          <t>COO</t>
        </is>
      </c>
      <c r="E10" s="9" t="inlineStr">
        <is>
          <t>Balance sheet</t>
        </is>
      </c>
      <c r="F10" s="9" t="inlineStr">
        <is>
          <t>Property, plant and equipment</t>
        </is>
      </c>
      <c r="G10" s="20" t="n">
        <v>8000</v>
      </c>
      <c r="H10" s="27" t="n">
        <v>46568</v>
      </c>
      <c r="I10" s="28">
        <f>IF($B10="","",COUNTIF(Register!$B$7:$B$106,A10))</f>
        <v/>
      </c>
      <c r="J10" s="29">
        <f>IF($B10="","",IF($E10="Balance sheet",SUMIFS(Register!$AB$7:$AB$106,Register!$B$7:$B$106,A10),SUMIFS(Register!$Z$7:$Z$106,Register!$B$7:$B$106,A10)))</f>
        <v/>
      </c>
      <c r="K10" s="30">
        <f>IF(OR($B10="",N(G10)=0),"",J10/G10)</f>
        <v/>
      </c>
      <c r="L10" s="29">
        <f>IF($B10="","",IF($E10="Balance sheet",SUMIFS(Register!$AC$7:$AC$106,Register!$B$7:$B$106,A10),SUMIFS(Register!$AA$7:$AA$106,Register!$B$7:$B$106,A10)))</f>
        <v/>
      </c>
      <c r="M10" s="30">
        <f>IF(OR($B10="",N(G10)=0),"",L10/G10)</f>
        <v/>
      </c>
      <c r="N10" s="28">
        <f>IF($B10="","",COUNTIFS(Register!$B$7:$B$106,A10,Register!$W$7:$W$106,"Behind")+COUNTIFS(Register!$B$7:$B$106,A10,Register!$W$7:$W$106,"Missed"))</f>
        <v/>
      </c>
      <c r="O10" s="11">
        <f>IF($B10="","",IF(N(M10)&gt;=1,"Reached",IF(N(K10)&lt;1,"Plan gap",IF(N10&gt;0,"At risk","On track"))))</f>
        <v/>
      </c>
    </row>
    <row r="11" ht="30" customHeight="1">
      <c r="A11" s="9" t="inlineStr">
        <is>
          <t>I-06</t>
        </is>
      </c>
      <c r="B11" s="9" t="inlineStr">
        <is>
          <t>Deliver the acquisition's SG&amp;A synergies</t>
        </is>
      </c>
      <c r="C11" s="9" t="inlineStr">
        <is>
          <t>M&amp;A integration</t>
        </is>
      </c>
      <c r="D11" s="9" t="inlineStr">
        <is>
          <t>CFO</t>
        </is>
      </c>
      <c r="E11" s="9" t="inlineStr">
        <is>
          <t>Income statement</t>
        </is>
      </c>
      <c r="F11" s="9" t="inlineStr">
        <is>
          <t>SG&amp;A</t>
        </is>
      </c>
      <c r="G11" s="20" t="n">
        <v>2500</v>
      </c>
      <c r="H11" s="27" t="n">
        <v>46477</v>
      </c>
      <c r="I11" s="28">
        <f>IF($B11="","",COUNTIF(Register!$B$7:$B$106,A11))</f>
        <v/>
      </c>
      <c r="J11" s="29">
        <f>IF($B11="","",IF($E11="Balance sheet",SUMIFS(Register!$AB$7:$AB$106,Register!$B$7:$B$106,A11),SUMIFS(Register!$Z$7:$Z$106,Register!$B$7:$B$106,A11)))</f>
        <v/>
      </c>
      <c r="K11" s="30">
        <f>IF(OR($B11="",N(G11)=0),"",J11/G11)</f>
        <v/>
      </c>
      <c r="L11" s="29">
        <f>IF($B11="","",IF($E11="Balance sheet",SUMIFS(Register!$AC$7:$AC$106,Register!$B$7:$B$106,A11),SUMIFS(Register!$AA$7:$AA$106,Register!$B$7:$B$106,A11)))</f>
        <v/>
      </c>
      <c r="M11" s="30">
        <f>IF(OR($B11="",N(G11)=0),"",L11/G11)</f>
        <v/>
      </c>
      <c r="N11" s="28">
        <f>IF($B11="","",COUNTIFS(Register!$B$7:$B$106,A11,Register!$W$7:$W$106,"Behind")+COUNTIFS(Register!$B$7:$B$106,A11,Register!$W$7:$W$106,"Missed"))</f>
        <v/>
      </c>
      <c r="O11" s="11">
        <f>IF($B11="","",IF(N(M11)&gt;=1,"Reached",IF(N(K11)&lt;1,"Plan gap",IF(N11&gt;0,"At risk","On track"))))</f>
        <v/>
      </c>
    </row>
    <row r="12" ht="30" customHeight="1">
      <c r="A12" s="9" t="n"/>
      <c r="B12" s="9" t="n"/>
      <c r="C12" s="9" t="n"/>
      <c r="D12" s="9" t="n"/>
      <c r="E12" s="9" t="n"/>
      <c r="F12" s="9" t="n"/>
      <c r="G12" s="20" t="n"/>
      <c r="H12" s="27" t="n"/>
      <c r="I12" s="28">
        <f>IF($B12="","",COUNTIF(Register!$B$7:$B$106,A12))</f>
        <v/>
      </c>
      <c r="J12" s="29">
        <f>IF($B12="","",IF($E12="Balance sheet",SUMIFS(Register!$AB$7:$AB$106,Register!$B$7:$B$106,A12),SUMIFS(Register!$Z$7:$Z$106,Register!$B$7:$B$106,A12)))</f>
        <v/>
      </c>
      <c r="K12" s="30">
        <f>IF(OR($B12="",N(G12)=0),"",J12/G12)</f>
        <v/>
      </c>
      <c r="L12" s="29">
        <f>IF($B12="","",IF($E12="Balance sheet",SUMIFS(Register!$AC$7:$AC$106,Register!$B$7:$B$106,A12),SUMIFS(Register!$AA$7:$AA$106,Register!$B$7:$B$106,A12)))</f>
        <v/>
      </c>
      <c r="M12" s="30">
        <f>IF(OR($B12="",N(G12)=0),"",L12/G12)</f>
        <v/>
      </c>
      <c r="N12" s="28">
        <f>IF($B12="","",COUNTIFS(Register!$B$7:$B$106,A12,Register!$W$7:$W$106,"Behind")+COUNTIFS(Register!$B$7:$B$106,A12,Register!$W$7:$W$106,"Missed"))</f>
        <v/>
      </c>
      <c r="O12" s="11">
        <f>IF($B12="","",IF(N(M12)&gt;=1,"Reached",IF(N(K12)&lt;1,"Plan gap",IF(N12&gt;0,"At risk","On track"))))</f>
        <v/>
      </c>
    </row>
    <row r="13" ht="30" customHeight="1">
      <c r="A13" s="9" t="n"/>
      <c r="B13" s="9" t="n"/>
      <c r="C13" s="9" t="n"/>
      <c r="D13" s="9" t="n"/>
      <c r="E13" s="9" t="n"/>
      <c r="F13" s="9" t="n"/>
      <c r="G13" s="20" t="n"/>
      <c r="H13" s="27" t="n"/>
      <c r="I13" s="28">
        <f>IF($B13="","",COUNTIF(Register!$B$7:$B$106,A13))</f>
        <v/>
      </c>
      <c r="J13" s="29">
        <f>IF($B13="","",IF($E13="Balance sheet",SUMIFS(Register!$AB$7:$AB$106,Register!$B$7:$B$106,A13),SUMIFS(Register!$Z$7:$Z$106,Register!$B$7:$B$106,A13)))</f>
        <v/>
      </c>
      <c r="K13" s="30">
        <f>IF(OR($B13="",N(G13)=0),"",J13/G13)</f>
        <v/>
      </c>
      <c r="L13" s="29">
        <f>IF($B13="","",IF($E13="Balance sheet",SUMIFS(Register!$AC$7:$AC$106,Register!$B$7:$B$106,A13),SUMIFS(Register!$AA$7:$AA$106,Register!$B$7:$B$106,A13)))</f>
        <v/>
      </c>
      <c r="M13" s="30">
        <f>IF(OR($B13="",N(G13)=0),"",L13/G13)</f>
        <v/>
      </c>
      <c r="N13" s="28">
        <f>IF($B13="","",COUNTIFS(Register!$B$7:$B$106,A13,Register!$W$7:$W$106,"Behind")+COUNTIFS(Register!$B$7:$B$106,A13,Register!$W$7:$W$106,"Missed"))</f>
        <v/>
      </c>
      <c r="O13" s="11">
        <f>IF($B13="","",IF(N(M13)&gt;=1,"Reached",IF(N(K13)&lt;1,"Plan gap",IF(N13&gt;0,"At risk","On track"))))</f>
        <v/>
      </c>
    </row>
    <row r="14" ht="30" customHeight="1">
      <c r="A14" s="9" t="n"/>
      <c r="B14" s="9" t="n"/>
      <c r="C14" s="9" t="n"/>
      <c r="D14" s="9" t="n"/>
      <c r="E14" s="9" t="n"/>
      <c r="F14" s="9" t="n"/>
      <c r="G14" s="20" t="n"/>
      <c r="H14" s="27" t="n"/>
      <c r="I14" s="28">
        <f>IF($B14="","",COUNTIF(Register!$B$7:$B$106,A14))</f>
        <v/>
      </c>
      <c r="J14" s="29">
        <f>IF($B14="","",IF($E14="Balance sheet",SUMIFS(Register!$AB$7:$AB$106,Register!$B$7:$B$106,A14),SUMIFS(Register!$Z$7:$Z$106,Register!$B$7:$B$106,A14)))</f>
        <v/>
      </c>
      <c r="K14" s="30">
        <f>IF(OR($B14="",N(G14)=0),"",J14/G14)</f>
        <v/>
      </c>
      <c r="L14" s="29">
        <f>IF($B14="","",IF($E14="Balance sheet",SUMIFS(Register!$AC$7:$AC$106,Register!$B$7:$B$106,A14),SUMIFS(Register!$AA$7:$AA$106,Register!$B$7:$B$106,A14)))</f>
        <v/>
      </c>
      <c r="M14" s="30">
        <f>IF(OR($B14="",N(G14)=0),"",L14/G14)</f>
        <v/>
      </c>
      <c r="N14" s="28">
        <f>IF($B14="","",COUNTIFS(Register!$B$7:$B$106,A14,Register!$W$7:$W$106,"Behind")+COUNTIFS(Register!$B$7:$B$106,A14,Register!$W$7:$W$106,"Missed"))</f>
        <v/>
      </c>
      <c r="O14" s="11">
        <f>IF($B14="","",IF(N(M14)&gt;=1,"Reached",IF(N(K14)&lt;1,"Plan gap",IF(N14&gt;0,"At risk","On track"))))</f>
        <v/>
      </c>
    </row>
    <row r="15" ht="30" customHeight="1">
      <c r="A15" s="9" t="n"/>
      <c r="B15" s="9" t="n"/>
      <c r="C15" s="9" t="n"/>
      <c r="D15" s="9" t="n"/>
      <c r="E15" s="9" t="n"/>
      <c r="F15" s="9" t="n"/>
      <c r="G15" s="20" t="n"/>
      <c r="H15" s="27" t="n"/>
      <c r="I15" s="28">
        <f>IF($B15="","",COUNTIF(Register!$B$7:$B$106,A15))</f>
        <v/>
      </c>
      <c r="J15" s="29">
        <f>IF($B15="","",IF($E15="Balance sheet",SUMIFS(Register!$AB$7:$AB$106,Register!$B$7:$B$106,A15),SUMIFS(Register!$Z$7:$Z$106,Register!$B$7:$B$106,A15)))</f>
        <v/>
      </c>
      <c r="K15" s="30">
        <f>IF(OR($B15="",N(G15)=0),"",J15/G15)</f>
        <v/>
      </c>
      <c r="L15" s="29">
        <f>IF($B15="","",IF($E15="Balance sheet",SUMIFS(Register!$AC$7:$AC$106,Register!$B$7:$B$106,A15),SUMIFS(Register!$AA$7:$AA$106,Register!$B$7:$B$106,A15)))</f>
        <v/>
      </c>
      <c r="M15" s="30">
        <f>IF(OR($B15="",N(G15)=0),"",L15/G15)</f>
        <v/>
      </c>
      <c r="N15" s="28">
        <f>IF($B15="","",COUNTIFS(Register!$B$7:$B$106,A15,Register!$W$7:$W$106,"Behind")+COUNTIFS(Register!$B$7:$B$106,A15,Register!$W$7:$W$106,"Missed"))</f>
        <v/>
      </c>
      <c r="O15" s="11">
        <f>IF($B15="","",IF(N(M15)&gt;=1,"Reached",IF(N(K15)&lt;1,"Plan gap",IF(N15&gt;0,"At risk","On track"))))</f>
        <v/>
      </c>
    </row>
    <row r="16" ht="30" customHeight="1">
      <c r="A16" s="9" t="n"/>
      <c r="B16" s="9" t="n"/>
      <c r="C16" s="9" t="n"/>
      <c r="D16" s="9" t="n"/>
      <c r="E16" s="9" t="n"/>
      <c r="F16" s="9" t="n"/>
      <c r="G16" s="20" t="n"/>
      <c r="H16" s="27" t="n"/>
      <c r="I16" s="28">
        <f>IF($B16="","",COUNTIF(Register!$B$7:$B$106,A16))</f>
        <v/>
      </c>
      <c r="J16" s="29">
        <f>IF($B16="","",IF($E16="Balance sheet",SUMIFS(Register!$AB$7:$AB$106,Register!$B$7:$B$106,A16),SUMIFS(Register!$Z$7:$Z$106,Register!$B$7:$B$106,A16)))</f>
        <v/>
      </c>
      <c r="K16" s="30">
        <f>IF(OR($B16="",N(G16)=0),"",J16/G16)</f>
        <v/>
      </c>
      <c r="L16" s="29">
        <f>IF($B16="","",IF($E16="Balance sheet",SUMIFS(Register!$AC$7:$AC$106,Register!$B$7:$B$106,A16),SUMIFS(Register!$AA$7:$AA$106,Register!$B$7:$B$106,A16)))</f>
        <v/>
      </c>
      <c r="M16" s="30">
        <f>IF(OR($B16="",N(G16)=0),"",L16/G16)</f>
        <v/>
      </c>
      <c r="N16" s="28">
        <f>IF($B16="","",COUNTIFS(Register!$B$7:$B$106,A16,Register!$W$7:$W$106,"Behind")+COUNTIFS(Register!$B$7:$B$106,A16,Register!$W$7:$W$106,"Missed"))</f>
        <v/>
      </c>
      <c r="O16" s="11">
        <f>IF($B16="","",IF(N(M16)&gt;=1,"Reached",IF(N(K16)&lt;1,"Plan gap",IF(N16&gt;0,"At risk","On track"))))</f>
        <v/>
      </c>
    </row>
    <row r="17" ht="30" customHeight="1">
      <c r="A17" s="9" t="n"/>
      <c r="B17" s="9" t="n"/>
      <c r="C17" s="9" t="n"/>
      <c r="D17" s="9" t="n"/>
      <c r="E17" s="9" t="n"/>
      <c r="F17" s="9" t="n"/>
      <c r="G17" s="20" t="n"/>
      <c r="H17" s="27" t="n"/>
      <c r="I17" s="28">
        <f>IF($B17="","",COUNTIF(Register!$B$7:$B$106,A17))</f>
        <v/>
      </c>
      <c r="J17" s="29">
        <f>IF($B17="","",IF($E17="Balance sheet",SUMIFS(Register!$AB$7:$AB$106,Register!$B$7:$B$106,A17),SUMIFS(Register!$Z$7:$Z$106,Register!$B$7:$B$106,A17)))</f>
        <v/>
      </c>
      <c r="K17" s="30">
        <f>IF(OR($B17="",N(G17)=0),"",J17/G17)</f>
        <v/>
      </c>
      <c r="L17" s="29">
        <f>IF($B17="","",IF($E17="Balance sheet",SUMIFS(Register!$AC$7:$AC$106,Register!$B$7:$B$106,A17),SUMIFS(Register!$AA$7:$AA$106,Register!$B$7:$B$106,A17)))</f>
        <v/>
      </c>
      <c r="M17" s="30">
        <f>IF(OR($B17="",N(G17)=0),"",L17/G17)</f>
        <v/>
      </c>
      <c r="N17" s="28">
        <f>IF($B17="","",COUNTIFS(Register!$B$7:$B$106,A17,Register!$W$7:$W$106,"Behind")+COUNTIFS(Register!$B$7:$B$106,A17,Register!$W$7:$W$106,"Missed"))</f>
        <v/>
      </c>
      <c r="O17" s="11">
        <f>IF($B17="","",IF(N(M17)&gt;=1,"Reached",IF(N(K17)&lt;1,"Plan gap",IF(N17&gt;0,"At risk","On track"))))</f>
        <v/>
      </c>
    </row>
    <row r="18" ht="30" customHeight="1">
      <c r="A18" s="9" t="n"/>
      <c r="B18" s="9" t="n"/>
      <c r="C18" s="9" t="n"/>
      <c r="D18" s="9" t="n"/>
      <c r="E18" s="9" t="n"/>
      <c r="F18" s="9" t="n"/>
      <c r="G18" s="20" t="n"/>
      <c r="H18" s="27" t="n"/>
      <c r="I18" s="28">
        <f>IF($B18="","",COUNTIF(Register!$B$7:$B$106,A18))</f>
        <v/>
      </c>
      <c r="J18" s="29">
        <f>IF($B18="","",IF($E18="Balance sheet",SUMIFS(Register!$AB$7:$AB$106,Register!$B$7:$B$106,A18),SUMIFS(Register!$Z$7:$Z$106,Register!$B$7:$B$106,A18)))</f>
        <v/>
      </c>
      <c r="K18" s="30">
        <f>IF(OR($B18="",N(G18)=0),"",J18/G18)</f>
        <v/>
      </c>
      <c r="L18" s="29">
        <f>IF($B18="","",IF($E18="Balance sheet",SUMIFS(Register!$AC$7:$AC$106,Register!$B$7:$B$106,A18),SUMIFS(Register!$AA$7:$AA$106,Register!$B$7:$B$106,A18)))</f>
        <v/>
      </c>
      <c r="M18" s="30">
        <f>IF(OR($B18="",N(G18)=0),"",L18/G18)</f>
        <v/>
      </c>
      <c r="N18" s="28">
        <f>IF($B18="","",COUNTIFS(Register!$B$7:$B$106,A18,Register!$W$7:$W$106,"Behind")+COUNTIFS(Register!$B$7:$B$106,A18,Register!$W$7:$W$106,"Missed"))</f>
        <v/>
      </c>
      <c r="O18" s="11">
        <f>IF($B18="","",IF(N(M18)&gt;=1,"Reached",IF(N(K18)&lt;1,"Plan gap",IF(N18&gt;0,"At risk","On track"))))</f>
        <v/>
      </c>
    </row>
    <row r="19" ht="30" customHeight="1">
      <c r="A19" s="9" t="n"/>
      <c r="B19" s="9" t="n"/>
      <c r="C19" s="9" t="n"/>
      <c r="D19" s="9" t="n"/>
      <c r="E19" s="9" t="n"/>
      <c r="F19" s="9" t="n"/>
      <c r="G19" s="20" t="n"/>
      <c r="H19" s="27" t="n"/>
      <c r="I19" s="28">
        <f>IF($B19="","",COUNTIF(Register!$B$7:$B$106,A19))</f>
        <v/>
      </c>
      <c r="J19" s="29">
        <f>IF($B19="","",IF($E19="Balance sheet",SUMIFS(Register!$AB$7:$AB$106,Register!$B$7:$B$106,A19),SUMIFS(Register!$Z$7:$Z$106,Register!$B$7:$B$106,A19)))</f>
        <v/>
      </c>
      <c r="K19" s="30">
        <f>IF(OR($B19="",N(G19)=0),"",J19/G19)</f>
        <v/>
      </c>
      <c r="L19" s="29">
        <f>IF($B19="","",IF($E19="Balance sheet",SUMIFS(Register!$AC$7:$AC$106,Register!$B$7:$B$106,A19),SUMIFS(Register!$AA$7:$AA$106,Register!$B$7:$B$106,A19)))</f>
        <v/>
      </c>
      <c r="M19" s="30">
        <f>IF(OR($B19="",N(G19)=0),"",L19/G19)</f>
        <v/>
      </c>
      <c r="N19" s="28">
        <f>IF($B19="","",COUNTIFS(Register!$B$7:$B$106,A19,Register!$W$7:$W$106,"Behind")+COUNTIFS(Register!$B$7:$B$106,A19,Register!$W$7:$W$106,"Missed"))</f>
        <v/>
      </c>
      <c r="O19" s="11">
        <f>IF($B19="","",IF(N(M19)&gt;=1,"Reached",IF(N(K19)&lt;1,"Plan gap",IF(N19&gt;0,"At risk","On track"))))</f>
        <v/>
      </c>
    </row>
    <row r="20" ht="30" customHeight="1">
      <c r="A20" s="9" t="n"/>
      <c r="B20" s="9" t="n"/>
      <c r="C20" s="9" t="n"/>
      <c r="D20" s="9" t="n"/>
      <c r="E20" s="9" t="n"/>
      <c r="F20" s="9" t="n"/>
      <c r="G20" s="20" t="n"/>
      <c r="H20" s="27" t="n"/>
      <c r="I20" s="28">
        <f>IF($B20="","",COUNTIF(Register!$B$7:$B$106,A20))</f>
        <v/>
      </c>
      <c r="J20" s="29">
        <f>IF($B20="","",IF($E20="Balance sheet",SUMIFS(Register!$AB$7:$AB$106,Register!$B$7:$B$106,A20),SUMIFS(Register!$Z$7:$Z$106,Register!$B$7:$B$106,A20)))</f>
        <v/>
      </c>
      <c r="K20" s="30">
        <f>IF(OR($B20="",N(G20)=0),"",J20/G20)</f>
        <v/>
      </c>
      <c r="L20" s="29">
        <f>IF($B20="","",IF($E20="Balance sheet",SUMIFS(Register!$AC$7:$AC$106,Register!$B$7:$B$106,A20),SUMIFS(Register!$AA$7:$AA$106,Register!$B$7:$B$106,A20)))</f>
        <v/>
      </c>
      <c r="M20" s="30">
        <f>IF(OR($B20="",N(G20)=0),"",L20/G20)</f>
        <v/>
      </c>
      <c r="N20" s="28">
        <f>IF($B20="","",COUNTIFS(Register!$B$7:$B$106,A20,Register!$W$7:$W$106,"Behind")+COUNTIFS(Register!$B$7:$B$106,A20,Register!$W$7:$W$106,"Missed"))</f>
        <v/>
      </c>
      <c r="O20" s="11">
        <f>IF($B20="","",IF(N(M20)&gt;=1,"Reached",IF(N(K20)&lt;1,"Plan gap",IF(N20&gt;0,"At risk","On track"))))</f>
        <v/>
      </c>
    </row>
    <row r="21" ht="30" customHeight="1">
      <c r="A21" s="9" t="n"/>
      <c r="B21" s="9" t="n"/>
      <c r="C21" s="9" t="n"/>
      <c r="D21" s="9" t="n"/>
      <c r="E21" s="9" t="n"/>
      <c r="F21" s="9" t="n"/>
      <c r="G21" s="20" t="n"/>
      <c r="H21" s="27" t="n"/>
      <c r="I21" s="28">
        <f>IF($B21="","",COUNTIF(Register!$B$7:$B$106,A21))</f>
        <v/>
      </c>
      <c r="J21" s="29">
        <f>IF($B21="","",IF($E21="Balance sheet",SUMIFS(Register!$AB$7:$AB$106,Register!$B$7:$B$106,A21),SUMIFS(Register!$Z$7:$Z$106,Register!$B$7:$B$106,A21)))</f>
        <v/>
      </c>
      <c r="K21" s="30">
        <f>IF(OR($B21="",N(G21)=0),"",J21/G21)</f>
        <v/>
      </c>
      <c r="L21" s="29">
        <f>IF($B21="","",IF($E21="Balance sheet",SUMIFS(Register!$AC$7:$AC$106,Register!$B$7:$B$106,A21),SUMIFS(Register!$AA$7:$AA$106,Register!$B$7:$B$106,A21)))</f>
        <v/>
      </c>
      <c r="M21" s="30">
        <f>IF(OR($B21="",N(G21)=0),"",L21/G21)</f>
        <v/>
      </c>
      <c r="N21" s="28">
        <f>IF($B21="","",COUNTIFS(Register!$B$7:$B$106,A21,Register!$W$7:$W$106,"Behind")+COUNTIFS(Register!$B$7:$B$106,A21,Register!$W$7:$W$106,"Missed"))</f>
        <v/>
      </c>
      <c r="O21" s="11">
        <f>IF($B21="","",IF(N(M21)&gt;=1,"Reached",IF(N(K21)&lt;1,"Plan gap",IF(N21&gt;0,"At risk","On track"))))</f>
        <v/>
      </c>
    </row>
    <row r="22" ht="30" customHeight="1">
      <c r="A22" s="9" t="n"/>
      <c r="B22" s="9" t="n"/>
      <c r="C22" s="9" t="n"/>
      <c r="D22" s="9" t="n"/>
      <c r="E22" s="9" t="n"/>
      <c r="F22" s="9" t="n"/>
      <c r="G22" s="20" t="n"/>
      <c r="H22" s="27" t="n"/>
      <c r="I22" s="28">
        <f>IF($B22="","",COUNTIF(Register!$B$7:$B$106,A22))</f>
        <v/>
      </c>
      <c r="J22" s="29">
        <f>IF($B22="","",IF($E22="Balance sheet",SUMIFS(Register!$AB$7:$AB$106,Register!$B$7:$B$106,A22),SUMIFS(Register!$Z$7:$Z$106,Register!$B$7:$B$106,A22)))</f>
        <v/>
      </c>
      <c r="K22" s="30">
        <f>IF(OR($B22="",N(G22)=0),"",J22/G22)</f>
        <v/>
      </c>
      <c r="L22" s="29">
        <f>IF($B22="","",IF($E22="Balance sheet",SUMIFS(Register!$AC$7:$AC$106,Register!$B$7:$B$106,A22),SUMIFS(Register!$AA$7:$AA$106,Register!$B$7:$B$106,A22)))</f>
        <v/>
      </c>
      <c r="M22" s="30">
        <f>IF(OR($B22="",N(G22)=0),"",L22/G22)</f>
        <v/>
      </c>
      <c r="N22" s="28">
        <f>IF($B22="","",COUNTIFS(Register!$B$7:$B$106,A22,Register!$W$7:$W$106,"Behind")+COUNTIFS(Register!$B$7:$B$106,A22,Register!$W$7:$W$106,"Missed"))</f>
        <v/>
      </c>
      <c r="O22" s="11">
        <f>IF($B22="","",IF(N(M22)&gt;=1,"Reached",IF(N(K22)&lt;1,"Plan gap",IF(N22&gt;0,"At risk","On track"))))</f>
        <v/>
      </c>
    </row>
    <row r="23" ht="30" customHeight="1">
      <c r="A23" s="9" t="n"/>
      <c r="B23" s="9" t="n"/>
      <c r="C23" s="9" t="n"/>
      <c r="D23" s="9" t="n"/>
      <c r="E23" s="9" t="n"/>
      <c r="F23" s="9" t="n"/>
      <c r="G23" s="20" t="n"/>
      <c r="H23" s="27" t="n"/>
      <c r="I23" s="28">
        <f>IF($B23="","",COUNTIF(Register!$B$7:$B$106,A23))</f>
        <v/>
      </c>
      <c r="J23" s="29">
        <f>IF($B23="","",IF($E23="Balance sheet",SUMIFS(Register!$AB$7:$AB$106,Register!$B$7:$B$106,A23),SUMIFS(Register!$Z$7:$Z$106,Register!$B$7:$B$106,A23)))</f>
        <v/>
      </c>
      <c r="K23" s="30">
        <f>IF(OR($B23="",N(G23)=0),"",J23/G23)</f>
        <v/>
      </c>
      <c r="L23" s="29">
        <f>IF($B23="","",IF($E23="Balance sheet",SUMIFS(Register!$AC$7:$AC$106,Register!$B$7:$B$106,A23),SUMIFS(Register!$AA$7:$AA$106,Register!$B$7:$B$106,A23)))</f>
        <v/>
      </c>
      <c r="M23" s="30">
        <f>IF(OR($B23="",N(G23)=0),"",L23/G23)</f>
        <v/>
      </c>
      <c r="N23" s="28">
        <f>IF($B23="","",COUNTIFS(Register!$B$7:$B$106,A23,Register!$W$7:$W$106,"Behind")+COUNTIFS(Register!$B$7:$B$106,A23,Register!$W$7:$W$106,"Missed"))</f>
        <v/>
      </c>
      <c r="O23" s="11">
        <f>IF($B23="","",IF(N(M23)&gt;=1,"Reached",IF(N(K23)&lt;1,"Plan gap",IF(N23&gt;0,"At risk","On track"))))</f>
        <v/>
      </c>
    </row>
    <row r="24" ht="30" customHeight="1">
      <c r="A24" s="9" t="n"/>
      <c r="B24" s="9" t="n"/>
      <c r="C24" s="9" t="n"/>
      <c r="D24" s="9" t="n"/>
      <c r="E24" s="9" t="n"/>
      <c r="F24" s="9" t="n"/>
      <c r="G24" s="20" t="n"/>
      <c r="H24" s="27" t="n"/>
      <c r="I24" s="28">
        <f>IF($B24="","",COUNTIF(Register!$B$7:$B$106,A24))</f>
        <v/>
      </c>
      <c r="J24" s="29">
        <f>IF($B24="","",IF($E24="Balance sheet",SUMIFS(Register!$AB$7:$AB$106,Register!$B$7:$B$106,A24),SUMIFS(Register!$Z$7:$Z$106,Register!$B$7:$B$106,A24)))</f>
        <v/>
      </c>
      <c r="K24" s="30">
        <f>IF(OR($B24="",N(G24)=0),"",J24/G24)</f>
        <v/>
      </c>
      <c r="L24" s="29">
        <f>IF($B24="","",IF($E24="Balance sheet",SUMIFS(Register!$AC$7:$AC$106,Register!$B$7:$B$106,A24),SUMIFS(Register!$AA$7:$AA$106,Register!$B$7:$B$106,A24)))</f>
        <v/>
      </c>
      <c r="M24" s="30">
        <f>IF(OR($B24="",N(G24)=0),"",L24/G24)</f>
        <v/>
      </c>
      <c r="N24" s="28">
        <f>IF($B24="","",COUNTIFS(Register!$B$7:$B$106,A24,Register!$W$7:$W$106,"Behind")+COUNTIFS(Register!$B$7:$B$106,A24,Register!$W$7:$W$106,"Missed"))</f>
        <v/>
      </c>
      <c r="O24" s="11">
        <f>IF($B24="","",IF(N(M24)&gt;=1,"Reached",IF(N(K24)&lt;1,"Plan gap",IF(N24&gt;0,"At risk","On track"))))</f>
        <v/>
      </c>
    </row>
    <row r="25" ht="30" customHeight="1">
      <c r="A25" s="9" t="n"/>
      <c r="B25" s="9" t="n"/>
      <c r="C25" s="9" t="n"/>
      <c r="D25" s="9" t="n"/>
      <c r="E25" s="9" t="n"/>
      <c r="F25" s="9" t="n"/>
      <c r="G25" s="20" t="n"/>
      <c r="H25" s="27" t="n"/>
      <c r="I25" s="28">
        <f>IF($B25="","",COUNTIF(Register!$B$7:$B$106,A25))</f>
        <v/>
      </c>
      <c r="J25" s="29">
        <f>IF($B25="","",IF($E25="Balance sheet",SUMIFS(Register!$AB$7:$AB$106,Register!$B$7:$B$106,A25),SUMIFS(Register!$Z$7:$Z$106,Register!$B$7:$B$106,A25)))</f>
        <v/>
      </c>
      <c r="K25" s="30">
        <f>IF(OR($B25="",N(G25)=0),"",J25/G25)</f>
        <v/>
      </c>
      <c r="L25" s="29">
        <f>IF($B25="","",IF($E25="Balance sheet",SUMIFS(Register!$AC$7:$AC$106,Register!$B$7:$B$106,A25),SUMIFS(Register!$AA$7:$AA$106,Register!$B$7:$B$106,A25)))</f>
        <v/>
      </c>
      <c r="M25" s="30">
        <f>IF(OR($B25="",N(G25)=0),"",L25/G25)</f>
        <v/>
      </c>
      <c r="N25" s="28">
        <f>IF($B25="","",COUNTIFS(Register!$B$7:$B$106,A25,Register!$W$7:$W$106,"Behind")+COUNTIFS(Register!$B$7:$B$106,A25,Register!$W$7:$W$106,"Missed"))</f>
        <v/>
      </c>
      <c r="O25" s="11">
        <f>IF($B25="","",IF(N(M25)&gt;=1,"Reached",IF(N(K25)&lt;1,"Plan gap",IF(N25&gt;0,"At risk","On track"))))</f>
        <v/>
      </c>
    </row>
    <row r="26" ht="30" customHeight="1">
      <c r="A26" s="9" t="n"/>
      <c r="B26" s="9" t="n"/>
      <c r="C26" s="9" t="n"/>
      <c r="D26" s="9" t="n"/>
      <c r="E26" s="9" t="n"/>
      <c r="F26" s="9" t="n"/>
      <c r="G26" s="20" t="n"/>
      <c r="H26" s="27" t="n"/>
      <c r="I26" s="28">
        <f>IF($B26="","",COUNTIF(Register!$B$7:$B$106,A26))</f>
        <v/>
      </c>
      <c r="J26" s="29">
        <f>IF($B26="","",IF($E26="Balance sheet",SUMIFS(Register!$AB$7:$AB$106,Register!$B$7:$B$106,A26),SUMIFS(Register!$Z$7:$Z$106,Register!$B$7:$B$106,A26)))</f>
        <v/>
      </c>
      <c r="K26" s="30">
        <f>IF(OR($B26="",N(G26)=0),"",J26/G26)</f>
        <v/>
      </c>
      <c r="L26" s="29">
        <f>IF($B26="","",IF($E26="Balance sheet",SUMIFS(Register!$AC$7:$AC$106,Register!$B$7:$B$106,A26),SUMIFS(Register!$AA$7:$AA$106,Register!$B$7:$B$106,A26)))</f>
        <v/>
      </c>
      <c r="M26" s="30">
        <f>IF(OR($B26="",N(G26)=0),"",L26/G26)</f>
        <v/>
      </c>
      <c r="N26" s="28">
        <f>IF($B26="","",COUNTIFS(Register!$B$7:$B$106,A26,Register!$W$7:$W$106,"Behind")+COUNTIFS(Register!$B$7:$B$106,A26,Register!$W$7:$W$106,"Missed"))</f>
        <v/>
      </c>
      <c r="O26" s="11">
        <f>IF($B26="","",IF(N(M26)&gt;=1,"Reached",IF(N(K26)&lt;1,"Plan gap",IF(N26&gt;0,"At risk","On track"))))</f>
        <v/>
      </c>
    </row>
    <row r="27" ht="30" customHeight="1">
      <c r="A27" s="9" t="n"/>
      <c r="B27" s="9" t="n"/>
      <c r="C27" s="9" t="n"/>
      <c r="D27" s="9" t="n"/>
      <c r="E27" s="9" t="n"/>
      <c r="F27" s="9" t="n"/>
      <c r="G27" s="20" t="n"/>
      <c r="H27" s="27" t="n"/>
      <c r="I27" s="28">
        <f>IF($B27="","",COUNTIF(Register!$B$7:$B$106,A27))</f>
        <v/>
      </c>
      <c r="J27" s="29">
        <f>IF($B27="","",IF($E27="Balance sheet",SUMIFS(Register!$AB$7:$AB$106,Register!$B$7:$B$106,A27),SUMIFS(Register!$Z$7:$Z$106,Register!$B$7:$B$106,A27)))</f>
        <v/>
      </c>
      <c r="K27" s="30">
        <f>IF(OR($B27="",N(G27)=0),"",J27/G27)</f>
        <v/>
      </c>
      <c r="L27" s="29">
        <f>IF($B27="","",IF($E27="Balance sheet",SUMIFS(Register!$AC$7:$AC$106,Register!$B$7:$B$106,A27),SUMIFS(Register!$AA$7:$AA$106,Register!$B$7:$B$106,A27)))</f>
        <v/>
      </c>
      <c r="M27" s="30">
        <f>IF(OR($B27="",N(G27)=0),"",L27/G27)</f>
        <v/>
      </c>
      <c r="N27" s="28">
        <f>IF($B27="","",COUNTIFS(Register!$B$7:$B$106,A27,Register!$W$7:$W$106,"Behind")+COUNTIFS(Register!$B$7:$B$106,A27,Register!$W$7:$W$106,"Missed"))</f>
        <v/>
      </c>
      <c r="O27" s="11">
        <f>IF($B27="","",IF(N(M27)&gt;=1,"Reached",IF(N(K27)&lt;1,"Plan gap",IF(N27&gt;0,"At risk","On track"))))</f>
        <v/>
      </c>
    </row>
    <row r="28" ht="30" customHeight="1">
      <c r="A28" s="9" t="n"/>
      <c r="B28" s="9" t="n"/>
      <c r="C28" s="9" t="n"/>
      <c r="D28" s="9" t="n"/>
      <c r="E28" s="9" t="n"/>
      <c r="F28" s="9" t="n"/>
      <c r="G28" s="20" t="n"/>
      <c r="H28" s="27" t="n"/>
      <c r="I28" s="28">
        <f>IF($B28="","",COUNTIF(Register!$B$7:$B$106,A28))</f>
        <v/>
      </c>
      <c r="J28" s="29">
        <f>IF($B28="","",IF($E28="Balance sheet",SUMIFS(Register!$AB$7:$AB$106,Register!$B$7:$B$106,A28),SUMIFS(Register!$Z$7:$Z$106,Register!$B$7:$B$106,A28)))</f>
        <v/>
      </c>
      <c r="K28" s="30">
        <f>IF(OR($B28="",N(G28)=0),"",J28/G28)</f>
        <v/>
      </c>
      <c r="L28" s="29">
        <f>IF($B28="","",IF($E28="Balance sheet",SUMIFS(Register!$AC$7:$AC$106,Register!$B$7:$B$106,A28),SUMIFS(Register!$AA$7:$AA$106,Register!$B$7:$B$106,A28)))</f>
        <v/>
      </c>
      <c r="M28" s="30">
        <f>IF(OR($B28="",N(G28)=0),"",L28/G28)</f>
        <v/>
      </c>
      <c r="N28" s="28">
        <f>IF($B28="","",COUNTIFS(Register!$B$7:$B$106,A28,Register!$W$7:$W$106,"Behind")+COUNTIFS(Register!$B$7:$B$106,A28,Register!$W$7:$W$106,"Missed"))</f>
        <v/>
      </c>
      <c r="O28" s="11">
        <f>IF($B28="","",IF(N(M28)&gt;=1,"Reached",IF(N(K28)&lt;1,"Plan gap",IF(N28&gt;0,"At risk","On track"))))</f>
        <v/>
      </c>
    </row>
    <row r="29" ht="30" customHeight="1">
      <c r="A29" s="9" t="n"/>
      <c r="B29" s="9" t="n"/>
      <c r="C29" s="9" t="n"/>
      <c r="D29" s="9" t="n"/>
      <c r="E29" s="9" t="n"/>
      <c r="F29" s="9" t="n"/>
      <c r="G29" s="20" t="n"/>
      <c r="H29" s="27" t="n"/>
      <c r="I29" s="28">
        <f>IF($B29="","",COUNTIF(Register!$B$7:$B$106,A29))</f>
        <v/>
      </c>
      <c r="J29" s="29">
        <f>IF($B29="","",IF($E29="Balance sheet",SUMIFS(Register!$AB$7:$AB$106,Register!$B$7:$B$106,A29),SUMIFS(Register!$Z$7:$Z$106,Register!$B$7:$B$106,A29)))</f>
        <v/>
      </c>
      <c r="K29" s="30">
        <f>IF(OR($B29="",N(G29)=0),"",J29/G29)</f>
        <v/>
      </c>
      <c r="L29" s="29">
        <f>IF($B29="","",IF($E29="Balance sheet",SUMIFS(Register!$AC$7:$AC$106,Register!$B$7:$B$106,A29),SUMIFS(Register!$AA$7:$AA$106,Register!$B$7:$B$106,A29)))</f>
        <v/>
      </c>
      <c r="M29" s="30">
        <f>IF(OR($B29="",N(G29)=0),"",L29/G29)</f>
        <v/>
      </c>
      <c r="N29" s="28">
        <f>IF($B29="","",COUNTIFS(Register!$B$7:$B$106,A29,Register!$W$7:$W$106,"Behind")+COUNTIFS(Register!$B$7:$B$106,A29,Register!$W$7:$W$106,"Missed"))</f>
        <v/>
      </c>
      <c r="O29" s="11">
        <f>IF($B29="","",IF(N(M29)&gt;=1,"Reached",IF(N(K29)&lt;1,"Plan gap",IF(N29&gt;0,"At risk","On track"))))</f>
        <v/>
      </c>
    </row>
    <row r="30" ht="30" customHeight="1">
      <c r="A30" s="9" t="n"/>
      <c r="B30" s="9" t="n"/>
      <c r="C30" s="9" t="n"/>
      <c r="D30" s="9" t="n"/>
      <c r="E30" s="9" t="n"/>
      <c r="F30" s="9" t="n"/>
      <c r="G30" s="20" t="n"/>
      <c r="H30" s="27" t="n"/>
      <c r="I30" s="28">
        <f>IF($B30="","",COUNTIF(Register!$B$7:$B$106,A30))</f>
        <v/>
      </c>
      <c r="J30" s="29">
        <f>IF($B30="","",IF($E30="Balance sheet",SUMIFS(Register!$AB$7:$AB$106,Register!$B$7:$B$106,A30),SUMIFS(Register!$Z$7:$Z$106,Register!$B$7:$B$106,A30)))</f>
        <v/>
      </c>
      <c r="K30" s="30">
        <f>IF(OR($B30="",N(G30)=0),"",J30/G30)</f>
        <v/>
      </c>
      <c r="L30" s="29">
        <f>IF($B30="","",IF($E30="Balance sheet",SUMIFS(Register!$AC$7:$AC$106,Register!$B$7:$B$106,A30),SUMIFS(Register!$AA$7:$AA$106,Register!$B$7:$B$106,A30)))</f>
        <v/>
      </c>
      <c r="M30" s="30">
        <f>IF(OR($B30="",N(G30)=0),"",L30/G30)</f>
        <v/>
      </c>
      <c r="N30" s="28">
        <f>IF($B30="","",COUNTIFS(Register!$B$7:$B$106,A30,Register!$W$7:$W$106,"Behind")+COUNTIFS(Register!$B$7:$B$106,A30,Register!$W$7:$W$106,"Missed"))</f>
        <v/>
      </c>
      <c r="O30" s="11">
        <f>IF($B30="","",IF(N(M30)&gt;=1,"Reached",IF(N(K30)&lt;1,"Plan gap",IF(N30&gt;0,"At risk","On track"))))</f>
        <v/>
      </c>
    </row>
    <row r="31" ht="30" customHeight="1">
      <c r="A31" s="9" t="n"/>
      <c r="B31" s="9" t="n"/>
      <c r="C31" s="9" t="n"/>
      <c r="D31" s="9" t="n"/>
      <c r="E31" s="9" t="n"/>
      <c r="F31" s="9" t="n"/>
      <c r="G31" s="20" t="n"/>
      <c r="H31" s="27" t="n"/>
      <c r="I31" s="28">
        <f>IF($B31="","",COUNTIF(Register!$B$7:$B$106,A31))</f>
        <v/>
      </c>
      <c r="J31" s="29">
        <f>IF($B31="","",IF($E31="Balance sheet",SUMIFS(Register!$AB$7:$AB$106,Register!$B$7:$B$106,A31),SUMIFS(Register!$Z$7:$Z$106,Register!$B$7:$B$106,A31)))</f>
        <v/>
      </c>
      <c r="K31" s="30">
        <f>IF(OR($B31="",N(G31)=0),"",J31/G31)</f>
        <v/>
      </c>
      <c r="L31" s="29">
        <f>IF($B31="","",IF($E31="Balance sheet",SUMIFS(Register!$AC$7:$AC$106,Register!$B$7:$B$106,A31),SUMIFS(Register!$AA$7:$AA$106,Register!$B$7:$B$106,A31)))</f>
        <v/>
      </c>
      <c r="M31" s="30">
        <f>IF(OR($B31="",N(G31)=0),"",L31/G31)</f>
        <v/>
      </c>
      <c r="N31" s="28">
        <f>IF($B31="","",COUNTIFS(Register!$B$7:$B$106,A31,Register!$W$7:$W$106,"Behind")+COUNTIFS(Register!$B$7:$B$106,A31,Register!$W$7:$W$106,"Missed"))</f>
        <v/>
      </c>
      <c r="O31" s="11">
        <f>IF($B31="","",IF(N(M31)&gt;=1,"Reached",IF(N(K31)&lt;1,"Plan gap",IF(N31&gt;0,"At risk","On track"))))</f>
        <v/>
      </c>
    </row>
    <row r="32" ht="30" customHeight="1">
      <c r="A32" s="9" t="n"/>
      <c r="B32" s="9" t="n"/>
      <c r="C32" s="9" t="n"/>
      <c r="D32" s="9" t="n"/>
      <c r="E32" s="9" t="n"/>
      <c r="F32" s="9" t="n"/>
      <c r="G32" s="20" t="n"/>
      <c r="H32" s="27" t="n"/>
      <c r="I32" s="28">
        <f>IF($B32="","",COUNTIF(Register!$B$7:$B$106,A32))</f>
        <v/>
      </c>
      <c r="J32" s="29">
        <f>IF($B32="","",IF($E32="Balance sheet",SUMIFS(Register!$AB$7:$AB$106,Register!$B$7:$B$106,A32),SUMIFS(Register!$Z$7:$Z$106,Register!$B$7:$B$106,A32)))</f>
        <v/>
      </c>
      <c r="K32" s="30">
        <f>IF(OR($B32="",N(G32)=0),"",J32/G32)</f>
        <v/>
      </c>
      <c r="L32" s="29">
        <f>IF($B32="","",IF($E32="Balance sheet",SUMIFS(Register!$AC$7:$AC$106,Register!$B$7:$B$106,A32),SUMIFS(Register!$AA$7:$AA$106,Register!$B$7:$B$106,A32)))</f>
        <v/>
      </c>
      <c r="M32" s="30">
        <f>IF(OR($B32="",N(G32)=0),"",L32/G32)</f>
        <v/>
      </c>
      <c r="N32" s="28">
        <f>IF($B32="","",COUNTIFS(Register!$B$7:$B$106,A32,Register!$W$7:$W$106,"Behind")+COUNTIFS(Register!$B$7:$B$106,A32,Register!$W$7:$W$106,"Missed"))</f>
        <v/>
      </c>
      <c r="O32" s="11">
        <f>IF($B32="","",IF(N(M32)&gt;=1,"Reached",IF(N(K32)&lt;1,"Plan gap",IF(N32&gt;0,"At risk","On track"))))</f>
        <v/>
      </c>
    </row>
    <row r="33" ht="30" customHeight="1">
      <c r="A33" s="9" t="n"/>
      <c r="B33" s="9" t="n"/>
      <c r="C33" s="9" t="n"/>
      <c r="D33" s="9" t="n"/>
      <c r="E33" s="9" t="n"/>
      <c r="F33" s="9" t="n"/>
      <c r="G33" s="20" t="n"/>
      <c r="H33" s="27" t="n"/>
      <c r="I33" s="28">
        <f>IF($B33="","",COUNTIF(Register!$B$7:$B$106,A33))</f>
        <v/>
      </c>
      <c r="J33" s="29">
        <f>IF($B33="","",IF($E33="Balance sheet",SUMIFS(Register!$AB$7:$AB$106,Register!$B$7:$B$106,A33),SUMIFS(Register!$Z$7:$Z$106,Register!$B$7:$B$106,A33)))</f>
        <v/>
      </c>
      <c r="K33" s="30">
        <f>IF(OR($B33="",N(G33)=0),"",J33/G33)</f>
        <v/>
      </c>
      <c r="L33" s="29">
        <f>IF($B33="","",IF($E33="Balance sheet",SUMIFS(Register!$AC$7:$AC$106,Register!$B$7:$B$106,A33),SUMIFS(Register!$AA$7:$AA$106,Register!$B$7:$B$106,A33)))</f>
        <v/>
      </c>
      <c r="M33" s="30">
        <f>IF(OR($B33="",N(G33)=0),"",L33/G33)</f>
        <v/>
      </c>
      <c r="N33" s="28">
        <f>IF($B33="","",COUNTIFS(Register!$B$7:$B$106,A33,Register!$W$7:$W$106,"Behind")+COUNTIFS(Register!$B$7:$B$106,A33,Register!$W$7:$W$106,"Missed"))</f>
        <v/>
      </c>
      <c r="O33" s="11">
        <f>IF($B33="","",IF(N(M33)&gt;=1,"Reached",IF(N(K33)&lt;1,"Plan gap",IF(N33&gt;0,"At risk","On track"))))</f>
        <v/>
      </c>
    </row>
    <row r="34" ht="30" customHeight="1">
      <c r="A34" s="9" t="n"/>
      <c r="B34" s="9" t="n"/>
      <c r="C34" s="9" t="n"/>
      <c r="D34" s="9" t="n"/>
      <c r="E34" s="9" t="n"/>
      <c r="F34" s="9" t="n"/>
      <c r="G34" s="20" t="n"/>
      <c r="H34" s="27" t="n"/>
      <c r="I34" s="28">
        <f>IF($B34="","",COUNTIF(Register!$B$7:$B$106,A34))</f>
        <v/>
      </c>
      <c r="J34" s="29">
        <f>IF($B34="","",IF($E34="Balance sheet",SUMIFS(Register!$AB$7:$AB$106,Register!$B$7:$B$106,A34),SUMIFS(Register!$Z$7:$Z$106,Register!$B$7:$B$106,A34)))</f>
        <v/>
      </c>
      <c r="K34" s="30">
        <f>IF(OR($B34="",N(G34)=0),"",J34/G34)</f>
        <v/>
      </c>
      <c r="L34" s="29">
        <f>IF($B34="","",IF($E34="Balance sheet",SUMIFS(Register!$AC$7:$AC$106,Register!$B$7:$B$106,A34),SUMIFS(Register!$AA$7:$AA$106,Register!$B$7:$B$106,A34)))</f>
        <v/>
      </c>
      <c r="M34" s="30">
        <f>IF(OR($B34="",N(G34)=0),"",L34/G34)</f>
        <v/>
      </c>
      <c r="N34" s="28">
        <f>IF($B34="","",COUNTIFS(Register!$B$7:$B$106,A34,Register!$W$7:$W$106,"Behind")+COUNTIFS(Register!$B$7:$B$106,A34,Register!$W$7:$W$106,"Missed"))</f>
        <v/>
      </c>
      <c r="O34" s="11">
        <f>IF($B34="","",IF(N(M34)&gt;=1,"Reached",IF(N(K34)&lt;1,"Plan gap",IF(N34&gt;0,"At risk","On track"))))</f>
        <v/>
      </c>
    </row>
    <row r="35" ht="30" customHeight="1">
      <c r="A35" s="9" t="n"/>
      <c r="B35" s="9" t="n"/>
      <c r="C35" s="9" t="n"/>
      <c r="D35" s="9" t="n"/>
      <c r="E35" s="9" t="n"/>
      <c r="F35" s="9" t="n"/>
      <c r="G35" s="20" t="n"/>
      <c r="H35" s="27" t="n"/>
      <c r="I35" s="28">
        <f>IF($B35="","",COUNTIF(Register!$B$7:$B$106,A35))</f>
        <v/>
      </c>
      <c r="J35" s="29">
        <f>IF($B35="","",IF($E35="Balance sheet",SUMIFS(Register!$AB$7:$AB$106,Register!$B$7:$B$106,A35),SUMIFS(Register!$Z$7:$Z$106,Register!$B$7:$B$106,A35)))</f>
        <v/>
      </c>
      <c r="K35" s="30">
        <f>IF(OR($B35="",N(G35)=0),"",J35/G35)</f>
        <v/>
      </c>
      <c r="L35" s="29">
        <f>IF($B35="","",IF($E35="Balance sheet",SUMIFS(Register!$AC$7:$AC$106,Register!$B$7:$B$106,A35),SUMIFS(Register!$AA$7:$AA$106,Register!$B$7:$B$106,A35)))</f>
        <v/>
      </c>
      <c r="M35" s="30">
        <f>IF(OR($B35="",N(G35)=0),"",L35/G35)</f>
        <v/>
      </c>
      <c r="N35" s="28">
        <f>IF($B35="","",COUNTIFS(Register!$B$7:$B$106,A35,Register!$W$7:$W$106,"Behind")+COUNTIFS(Register!$B$7:$B$106,A35,Register!$W$7:$W$106,"Missed"))</f>
        <v/>
      </c>
      <c r="O35" s="11">
        <f>IF($B35="","",IF(N(M35)&gt;=1,"Reached",IF(N(K35)&lt;1,"Plan gap",IF(N35&gt;0,"At risk","On track"))))</f>
        <v/>
      </c>
    </row>
    <row r="37" ht="26" customHeight="1">
      <c r="A37" s="31" t="inlineStr">
        <is>
          <t>Target ($K): for an income statement initiative, the favorable annual effect on profit; for a balance sheet initiative, the cash released (or capital spending avoided). Plan coverage compares what the linked commitments promise with the target; a Plan gap means the plan does not yet add up to the target, before anything has gone wrong.</t>
        </is>
      </c>
    </row>
  </sheetData>
  <autoFilter ref="A5:O35"/>
  <mergeCells count="3">
    <mergeCell ref="A4:H4"/>
    <mergeCell ref="A37:O37"/>
    <mergeCell ref="I4:O4"/>
  </mergeCells>
  <conditionalFormatting sqref="O6:O35">
    <cfRule type="expression" priority="1" dxfId="0">
      <formula>O6="Reached"</formula>
    </cfRule>
    <cfRule type="expression" priority="2" dxfId="0">
      <formula>O6="Met"</formula>
    </cfRule>
    <cfRule type="expression" priority="3" dxfId="1">
      <formula>O6="On track"</formula>
    </cfRule>
    <cfRule type="expression" priority="4" dxfId="1">
      <formula>O6="In progress"</formula>
    </cfRule>
    <cfRule type="expression" priority="5" dxfId="0">
      <formula>O6="Passed"</formula>
    </cfRule>
    <cfRule type="expression" priority="6" dxfId="2">
      <formula>O6="Behind"</formula>
    </cfRule>
    <cfRule type="expression" priority="7" dxfId="2">
      <formula>O6="At risk"</formula>
    </cfRule>
    <cfRule type="expression" priority="8" dxfId="2">
      <formula>O6="Plan gap"</formula>
    </cfRule>
    <cfRule type="expression" priority="9" dxfId="3">
      <formula>O6="Not yet due"</formula>
    </cfRule>
    <cfRule type="expression" priority="10" dxfId="4">
      <formula>O6="Missed"</formula>
    </cfRule>
    <cfRule type="expression" priority="11" dxfId="4">
      <formula>O6="Not met"</formula>
    </cfRule>
    <cfRule type="expression" priority="12" dxfId="3">
      <formula>O6="Not yet measured"</formula>
    </cfRule>
    <cfRule type="expression" priority="13" dxfId="3">
      <formula>O6="Not started"</formula>
    </cfRule>
  </conditionalFormatting>
  <conditionalFormatting sqref="K6:K35">
    <cfRule type="dataBar" priority="14">
      <dataBar showValue="1">
        <cfvo type="num" val="0"/>
        <cfvo type="num" val="1"/>
        <color rgb="007EA6D3"/>
      </dataBar>
    </cfRule>
  </conditionalFormatting>
  <conditionalFormatting sqref="M6:M35">
    <cfRule type="dataBar" priority="15">
      <dataBar showValue="1">
        <cfvo type="num" val="0"/>
        <cfvo type="num" val="1"/>
        <color rgb="008CC79A"/>
      </dataBar>
    </cfRule>
  </conditionalFormatting>
  <dataValidations count="3">
    <dataValidation sqref="C6:C35" showDropDown="0" showInputMessage="0" showErrorMessage="0" allowBlank="1" type="list">
      <formula1>Lists!$F$2:$F$7</formula1>
    </dataValidation>
    <dataValidation sqref="E6:E35" showDropDown="0" showInputMessage="0" showErrorMessage="0" allowBlank="1" type="list">
      <formula1>Lists!$E$2:$E$3</formula1>
    </dataValidation>
    <dataValidation sqref="F6:F35" showDropDown="0" showInputMessage="0" showErrorMessage="0" allowBlank="1" type="list">
      <formula1>Lists!$A$2:$A$11</formula1>
    </dataValidation>
  </dataValidations>
  <printOptions horizontalCentered="1"/>
  <pageMargins left="0.4" right="0.4" top="0.5" bottom="0.6" header="0.5" footer="0.5"/>
  <pageSetup orientation="landscape" paperSize="1" fitToHeight="0" fitToWidth="1"/>
  <headerFooter>
    <oddHeader/>
    <oddFooter>&amp;L&amp;"Arial"&amp;8 Value Lattice  |  valuelattice.com/guides  |  CC BY 4.0&amp;R&amp;"Arial"&amp;8 &amp;A  |  Page &amp;P of &amp;N</oddFooter>
    <evenHeader/>
    <evenFooter/>
    <firstHeader/>
    <firstFooter/>
  </headerFooter>
</worksheet>
</file>

<file path=xl/worksheets/sheet4.xml><?xml version="1.0" encoding="utf-8"?>
<worksheet xmlns="http://schemas.openxmlformats.org/spreadsheetml/2006/main">
  <sheetPr>
    <tabColor rgb="001F3A5F"/>
    <outlinePr summaryBelow="1" summaryRight="1"/>
    <pageSetUpPr fitToPage="1"/>
  </sheetPr>
  <dimension ref="A1:AD106"/>
  <sheetViews>
    <sheetView showGridLines="0" zoomScale="90" workbookViewId="0">
      <pane xSplit="3" ySplit="6" topLeftCell="D7" activePane="bottomRight" state="frozen"/>
      <selection pane="topRight" activeCell="A1" sqref="A1"/>
      <selection pane="bottomLeft"/>
      <selection pane="bottomRight" activeCell="A1" sqref="A1"/>
    </sheetView>
  </sheetViews>
  <sheetFormatPr baseColWidth="8" defaultRowHeight="15"/>
  <cols>
    <col width="7" customWidth="1" min="1" max="1"/>
    <col width="8" customWidth="1" min="2" max="2"/>
    <col width="26" customWidth="1" min="3" max="3"/>
    <col width="14" customWidth="1" min="4" max="4"/>
    <col width="14" customWidth="1" min="5" max="5"/>
    <col width="18" customWidth="1" min="6" max="6"/>
    <col width="32" customWidth="1" min="7" max="7"/>
    <col width="14" customWidth="1" min="8" max="8"/>
    <col width="18" customWidth="1" min="9" max="9"/>
    <col width="20" customWidth="1" min="10" max="10"/>
    <col width="11" customWidth="1" min="11" max="11"/>
    <col width="11" customWidth="1" min="12" max="12"/>
    <col width="11" customWidth="1" min="13" max="13"/>
    <col width="11" customWidth="1" min="14" max="14"/>
    <col width="11" customWidth="1" min="15" max="15"/>
    <col width="28" customWidth="1" min="16" max="16"/>
    <col width="26" customWidth="1" min="17" max="17"/>
    <col width="26" customWidth="1" min="18" max="18"/>
    <col width="11" customWidth="1" min="19" max="19"/>
    <col width="11" customWidth="1" min="20" max="20"/>
    <col width="10" customWidth="1" min="21" max="21"/>
    <col width="10" customWidth="1" min="22" max="22"/>
    <col width="13" customWidth="1" min="23" max="23"/>
    <col width="13" customWidth="1" min="24" max="24"/>
    <col width="10" customWidth="1" min="25" max="25"/>
    <col width="12" customWidth="1" min="26" max="26"/>
    <col width="12" customWidth="1" min="27" max="27"/>
    <col width="12" customWidth="1" min="28" max="28"/>
    <col width="12" customWidth="1" min="29" max="29"/>
    <col width="30" customWidth="1" min="30" max="30"/>
  </cols>
  <sheetData>
    <row r="1" ht="30" customHeight="1">
      <c r="A1" s="1" t="inlineStr">
        <is>
          <t>Register</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row>
    <row r="2" ht="20" customHeight="1">
      <c r="A2" s="3" t="inlineStr">
        <is>
          <t>One row per significant commitment: written before signing, checked at the dates it names.</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row>
    <row r="3" ht="8" customHeight="1"/>
    <row r="4" ht="18" customHeight="1">
      <c r="A4" s="23" t="inlineStr">
        <is>
          <t>THE COMMITMENT</t>
        </is>
      </c>
      <c r="B4" s="24" t="n"/>
      <c r="C4" s="24" t="n"/>
      <c r="D4" s="24" t="n"/>
      <c r="E4" s="24" t="n"/>
      <c r="F4" s="24" t="n"/>
      <c r="G4" s="24" t="n"/>
      <c r="H4" s="32" t="inlineStr">
        <is>
          <t>THE MEASURE</t>
        </is>
      </c>
      <c r="I4" s="33" t="n"/>
      <c r="J4" s="33" t="n"/>
      <c r="K4" s="33" t="n"/>
      <c r="L4" s="33" t="n"/>
      <c r="M4" s="33" t="n"/>
      <c r="N4" s="33" t="n"/>
      <c r="O4" s="33" t="n"/>
      <c r="P4" s="34" t="inlineStr">
        <is>
          <t>CONDITIONS AND EVIDENCE</t>
        </is>
      </c>
      <c r="Q4" s="35" t="n"/>
      <c r="R4" s="35" t="n"/>
      <c r="S4" s="25" t="inlineStr">
        <is>
          <t>TRACKING</t>
        </is>
      </c>
      <c r="T4" s="26" t="n"/>
      <c r="U4" s="26" t="n"/>
      <c r="V4" s="26" t="n"/>
      <c r="W4" s="26" t="n"/>
      <c r="X4" s="26" t="n"/>
      <c r="Y4" s="23" t="inlineStr">
        <is>
          <t>FINANCIAL EFFECT ($K)</t>
        </is>
      </c>
      <c r="Z4" s="24" t="n"/>
      <c r="AA4" s="24" t="n"/>
      <c r="AB4" s="24" t="n"/>
      <c r="AC4" s="24" t="n"/>
      <c r="AD4" s="24" t="n"/>
    </row>
    <row r="5" ht="48" customHeight="1">
      <c r="A5" s="19" t="inlineStr">
        <is>
          <t>ID</t>
        </is>
      </c>
      <c r="B5" s="19" t="inlineStr">
        <is>
          <t>Initia-tive</t>
        </is>
      </c>
      <c r="C5" s="19" t="inlineStr">
        <is>
          <t>Commitment</t>
        </is>
      </c>
      <c r="D5" s="19" t="inlineStr">
        <is>
          <t>Type</t>
        </is>
      </c>
      <c r="E5" s="19" t="inlineStr">
        <is>
          <t>Vendor or counterparty</t>
        </is>
      </c>
      <c r="F5" s="19" t="inlineStr">
        <is>
          <t>Business owner</t>
        </is>
      </c>
      <c r="G5" s="19" t="inlineStr">
        <is>
          <t>What it has to produce (owner's words)</t>
        </is>
      </c>
      <c r="H5" s="19" t="inlineStr">
        <is>
          <t>Statement</t>
        </is>
      </c>
      <c r="I5" s="19" t="inlineStr">
        <is>
          <t>Statement line</t>
        </is>
      </c>
      <c r="J5" s="19" t="inlineStr">
        <is>
          <t>Metric and unit</t>
        </is>
      </c>
      <c r="K5" s="19" t="inlineStr">
        <is>
          <t>Baseline</t>
        </is>
      </c>
      <c r="L5" s="19" t="inlineStr">
        <is>
          <t>Baseline status</t>
        </is>
      </c>
      <c r="M5" s="19" t="inlineStr">
        <is>
          <t>Baseline date</t>
        </is>
      </c>
      <c r="N5" s="19" t="inlineStr">
        <is>
          <t>Target</t>
        </is>
      </c>
      <c r="O5" s="19" t="inlineStr">
        <is>
          <t>Target date</t>
        </is>
      </c>
      <c r="P5" s="19" t="inlineStr">
        <is>
          <t>Conditions on our side</t>
        </is>
      </c>
      <c r="Q5" s="19" t="inlineStr">
        <is>
          <t>Vendor's part</t>
        </is>
      </c>
      <c r="R5" s="19" t="inlineStr">
        <is>
          <t>Evidence that will count</t>
        </is>
      </c>
      <c r="S5" s="19" t="inlineStr">
        <is>
          <t>Latest actual</t>
        </is>
      </c>
      <c r="T5" s="19" t="inlineStr">
        <is>
          <t>Last checked</t>
        </is>
      </c>
      <c r="U5" s="19" t="inlineStr">
        <is>
          <t>Progress</t>
        </is>
      </c>
      <c r="V5" s="19" t="inlineStr">
        <is>
          <t>Expected by now</t>
        </is>
      </c>
      <c r="W5" s="19" t="inlineStr">
        <is>
          <t>Status</t>
        </is>
      </c>
      <c r="X5" s="19" t="inlineStr">
        <is>
          <t>If behind or missed: whose condition</t>
        </is>
      </c>
      <c r="Y5" s="19" t="inlineStr">
        <is>
          <t>Revenue confirmed by owner</t>
        </is>
      </c>
      <c r="Z5" s="19" t="inlineStr">
        <is>
          <t>Favorable income statement effect at target ($K/yr)</t>
        </is>
      </c>
      <c r="AA5" s="19" t="inlineStr">
        <is>
          <t>Income statement effect achieved ($K/yr)</t>
        </is>
      </c>
      <c r="AB5" s="19" t="inlineStr">
        <is>
          <t>Cash released at target ($K)</t>
        </is>
      </c>
      <c r="AC5" s="19" t="inlineStr">
        <is>
          <t>Cash released achieved ($K)</t>
        </is>
      </c>
      <c r="AD5" s="19" t="inlineStr">
        <is>
          <t>Flags</t>
        </is>
      </c>
    </row>
    <row r="6" ht="4" customHeight="1"/>
    <row r="7" ht="42" customHeight="1">
      <c r="A7" s="9" t="inlineStr">
        <is>
          <t>P-01</t>
        </is>
      </c>
      <c r="B7" s="9" t="inlineStr">
        <is>
          <t>I-02</t>
        </is>
      </c>
      <c r="C7" s="9" t="inlineStr">
        <is>
          <t>Demand planning system</t>
        </is>
      </c>
      <c r="D7" s="9" t="inlineStr">
        <is>
          <t>Purchase</t>
        </is>
      </c>
      <c r="E7" s="9" t="inlineStr">
        <is>
          <t>(vendor)</t>
        </is>
      </c>
      <c r="F7" s="9" t="inlineStr">
        <is>
          <t>VP Supply Chain</t>
        </is>
      </c>
      <c r="G7" s="9" t="inlineStr">
        <is>
          <t>Carry less stock without hurting fill rate</t>
        </is>
      </c>
      <c r="H7" s="9" t="inlineStr">
        <is>
          <t>Balance sheet</t>
        </is>
      </c>
      <c r="I7" s="9" t="inlineStr">
        <is>
          <t>Inventory</t>
        </is>
      </c>
      <c r="J7" s="9" t="inlineStr">
        <is>
          <t>Average inventory ($K)</t>
        </is>
      </c>
      <c r="K7" s="36" t="n">
        <v>82000</v>
      </c>
      <c r="L7" s="9" t="inlineStr">
        <is>
          <t>Confirmed</t>
        </is>
      </c>
      <c r="M7" s="27" t="n">
        <v>46022</v>
      </c>
      <c r="N7" s="36" t="n">
        <v>74000</v>
      </c>
      <c r="O7" s="27" t="n">
        <v>46387</v>
      </c>
      <c r="P7" s="9" t="inlineStr">
        <is>
          <t>Planners adopt the new forecast; item master cleaned before go-live</t>
        </is>
      </c>
      <c r="Q7" s="9" t="inlineStr">
        <is>
          <t>Forecast engine live by Q2; weekly accuracy report on our SKUs</t>
        </is>
      </c>
      <c r="R7" s="9" t="inlineStr">
        <is>
          <t>Our month-end inventory, not a vendor dashboard</t>
        </is>
      </c>
      <c r="S7" s="36" t="n">
        <v>77500</v>
      </c>
      <c r="T7" s="27" t="n">
        <v>46295</v>
      </c>
      <c r="U7" s="30">
        <f>IF(OR($C7="",S7="",N7=K7),"",(S7-K7)/(N7-K7))</f>
        <v/>
      </c>
      <c r="V7" s="30">
        <f>IF(OR($C7="",T7="",M7="",O7="",O7&lt;=M7),"",MAX(0,MIN(1,(T7-M7)/(O7-M7))))</f>
        <v/>
      </c>
      <c r="W7" s="11">
        <f>IF($C7="","",IF(S7="","Not yet measured",IF(U7&gt;=1,"Reached",IF(T7&gt;=O7,"Missed",IF(U7&lt;N(V7)*Setup!$B$10,"Behind","On track")))))</f>
        <v/>
      </c>
      <c r="X7" s="9" t="n"/>
      <c r="Y7" s="9" t="n"/>
      <c r="Z7" s="20" t="n">
        <v>960</v>
      </c>
      <c r="AA7" s="29">
        <f>IF(OR($C7="",Z7="",U7=""),"",IF(AND(I7="Revenue",Y7&lt;&gt;"Yes"),0,Z7*MAX(0,MIN(1,U7))))</f>
        <v/>
      </c>
      <c r="AB7" s="20" t="n">
        <v>8000</v>
      </c>
      <c r="AC7" s="29">
        <f>IF(OR($C7="",AB7="",U7=""),"",AB7*MAX(0,MIN(1,U7)))</f>
        <v/>
      </c>
      <c r="AD7" s="11">
        <f>IF($C7="","",TRIM(IF(AND(I7="Revenue",Y7&lt;&gt;"Yes"),"Revenue not confirmed by owner: excluded from results. ","")&amp;IF(L7="Provisional","Baseline provisional: confirm at first check. ","")&amp;IF(AND(H7="Balance sheet",N(Z7)&gt;N(AB7)*Setup!$B$9*1.001),"Income statement effect exceeds the holding-cost rate. ","")&amp;IF(AND(OR(W7="Behind",W7="Missed"),X7=""),"Name whose condition failed. ","")))</f>
        <v/>
      </c>
    </row>
    <row r="8" ht="42" customHeight="1">
      <c r="A8" s="9" t="inlineStr">
        <is>
          <t>P-02</t>
        </is>
      </c>
      <c r="B8" s="9" t="inlineStr">
        <is>
          <t>I-01</t>
        </is>
      </c>
      <c r="C8" s="9" t="inlineStr">
        <is>
          <t>Transportation management system</t>
        </is>
      </c>
      <c r="D8" s="9" t="inlineStr">
        <is>
          <t>Purchase</t>
        </is>
      </c>
      <c r="E8" s="9" t="inlineStr">
        <is>
          <t>(vendor)</t>
        </is>
      </c>
      <c r="F8" s="9" t="inlineStr">
        <is>
          <t>Director, Logistics</t>
        </is>
      </c>
      <c r="G8" s="9" t="inlineStr">
        <is>
          <t>Lower freight cost per shipment at today's service level</t>
        </is>
      </c>
      <c r="H8" s="9" t="inlineStr">
        <is>
          <t>Income statement</t>
        </is>
      </c>
      <c r="I8" s="9" t="inlineStr">
        <is>
          <t>Cost of goods sold</t>
        </is>
      </c>
      <c r="J8" s="9" t="inlineStr">
        <is>
          <t>Freight $ per shipment</t>
        </is>
      </c>
      <c r="K8" s="36" t="n">
        <v>118</v>
      </c>
      <c r="L8" s="9" t="inlineStr">
        <is>
          <t>Confirmed</t>
        </is>
      </c>
      <c r="M8" s="27" t="n">
        <v>46022</v>
      </c>
      <c r="N8" s="36" t="n">
        <v>111</v>
      </c>
      <c r="O8" s="27" t="n">
        <v>46203</v>
      </c>
      <c r="P8" s="9" t="inlineStr">
        <is>
          <t>Carrier rate data loaded before go-live</t>
        </is>
      </c>
      <c r="Q8" s="9" t="inlineStr">
        <is>
          <t>Rate shopping and load building live on all lanes</t>
        </is>
      </c>
      <c r="R8" s="9" t="inlineStr">
        <is>
          <t>Freight invoices divided by shipments, from our ledger</t>
        </is>
      </c>
      <c r="S8" s="36" t="n">
        <v>117</v>
      </c>
      <c r="T8" s="27" t="n">
        <v>46295</v>
      </c>
      <c r="U8" s="30">
        <f>IF(OR($C8="",S8="",N8=K8),"",(S8-K8)/(N8-K8))</f>
        <v/>
      </c>
      <c r="V8" s="30">
        <f>IF(OR($C8="",T8="",M8="",O8="",O8&lt;=M8),"",MAX(0,MIN(1,(T8-M8)/(O8-M8))))</f>
        <v/>
      </c>
      <c r="W8" s="11">
        <f>IF($C8="","",IF(S8="","Not yet measured",IF(U8&gt;=1,"Reached",IF(T8&gt;=O8,"Missed",IF(U8&lt;N(V8)*Setup!$B$10,"Behind","On track")))))</f>
        <v/>
      </c>
      <c r="X8" s="9" t="inlineStr">
        <is>
          <t>Our side</t>
        </is>
      </c>
      <c r="Y8" s="9" t="n"/>
      <c r="Z8" s="20" t="n">
        <v>2800</v>
      </c>
      <c r="AA8" s="29">
        <f>IF(OR($C8="",Z8="",U8=""),"",IF(AND(I8="Revenue",Y8&lt;&gt;"Yes"),0,Z8*MAX(0,MIN(1,U8))))</f>
        <v/>
      </c>
      <c r="AB8" s="20" t="n"/>
      <c r="AC8" s="29">
        <f>IF(OR($C8="",AB8="",U8=""),"",AB8*MAX(0,MIN(1,U8)))</f>
        <v/>
      </c>
      <c r="AD8" s="11">
        <f>IF($C8="","",TRIM(IF(AND(I8="Revenue",Y8&lt;&gt;"Yes"),"Revenue not confirmed by owner: excluded from results. ","")&amp;IF(L8="Provisional","Baseline provisional: confirm at first check. ","")&amp;IF(AND(H8="Balance sheet",N(Z8)&gt;N(AB8)*Setup!$B$9*1.001),"Income statement effect exceeds the holding-cost rate. ","")&amp;IF(AND(OR(W8="Behind",W8="Missed"),X8=""),"Name whose condition failed. ","")))</f>
        <v/>
      </c>
    </row>
    <row r="9" ht="42" customHeight="1">
      <c r="A9" s="9" t="inlineStr">
        <is>
          <t>P-03</t>
        </is>
      </c>
      <c r="B9" s="9" t="inlineStr">
        <is>
          <t>I-01</t>
        </is>
      </c>
      <c r="C9" s="9" t="inlineStr">
        <is>
          <t>Customer service platform</t>
        </is>
      </c>
      <c r="D9" s="9" t="inlineStr">
        <is>
          <t>Purchase</t>
        </is>
      </c>
      <c r="E9" s="9" t="inlineStr">
        <is>
          <t>(vendor)</t>
        </is>
      </c>
      <c r="F9" s="9" t="inlineStr">
        <is>
          <t>VP Customer Service</t>
        </is>
      </c>
      <c r="G9" s="9" t="inlineStr">
        <is>
          <t>Handle 10% more cases with the same team</t>
        </is>
      </c>
      <c r="H9" s="9" t="inlineStr">
        <is>
          <t>Income statement</t>
        </is>
      </c>
      <c r="I9" s="9" t="inlineStr">
        <is>
          <t>SG&amp;A</t>
        </is>
      </c>
      <c r="J9" s="9" t="inlineStr">
        <is>
          <t>Cases a year handled by 48 agents</t>
        </is>
      </c>
      <c r="K9" s="36" t="n">
        <v>120000</v>
      </c>
      <c r="L9" s="9" t="inlineStr">
        <is>
          <t>Provisional</t>
        </is>
      </c>
      <c r="M9" s="27" t="n">
        <v>46022</v>
      </c>
      <c r="N9" s="36" t="n">
        <v>132000</v>
      </c>
      <c r="O9" s="27" t="n">
        <v>46112</v>
      </c>
      <c r="P9" s="9" t="inlineStr">
        <is>
          <t>Knowledge base migrated; agents trained before cutover</t>
        </is>
      </c>
      <c r="Q9" s="9" t="inlineStr">
        <is>
          <t>Case routing and self-service live</t>
        </is>
      </c>
      <c r="R9" s="9" t="inlineStr">
        <is>
          <t>Case counts from our system; headcount from HR</t>
        </is>
      </c>
      <c r="S9" s="36" t="n">
        <v>133000</v>
      </c>
      <c r="T9" s="27" t="n">
        <v>46112</v>
      </c>
      <c r="U9" s="30">
        <f>IF(OR($C9="",S9="",N9=K9),"",(S9-K9)/(N9-K9))</f>
        <v/>
      </c>
      <c r="V9" s="30">
        <f>IF(OR($C9="",T9="",M9="",O9="",O9&lt;=M9),"",MAX(0,MIN(1,(T9-M9)/(O9-M9))))</f>
        <v/>
      </c>
      <c r="W9" s="11">
        <f>IF($C9="","",IF(S9="","Not yet measured",IF(U9&gt;=1,"Reached",IF(T9&gt;=O9,"Missed",IF(U9&lt;N(V9)*Setup!$B$10,"Behind","On track")))))</f>
        <v/>
      </c>
      <c r="X9" s="9" t="n"/>
      <c r="Y9" s="9" t="n"/>
      <c r="Z9" s="20" t="n">
        <v>336</v>
      </c>
      <c r="AA9" s="29">
        <f>IF(OR($C9="",Z9="",U9=""),"",IF(AND(I9="Revenue",Y9&lt;&gt;"Yes"),0,Z9*MAX(0,MIN(1,U9))))</f>
        <v/>
      </c>
      <c r="AB9" s="20" t="n"/>
      <c r="AC9" s="29">
        <f>IF(OR($C9="",AB9="",U9=""),"",AB9*MAX(0,MIN(1,U9)))</f>
        <v/>
      </c>
      <c r="AD9" s="11">
        <f>IF($C9="","",TRIM(IF(AND(I9="Revenue",Y9&lt;&gt;"Yes"),"Revenue not confirmed by owner: excluded from results. ","")&amp;IF(L9="Provisional","Baseline provisional: confirm at first check. ","")&amp;IF(AND(H9="Balance sheet",N(Z9)&gt;N(AB9)*Setup!$B$9*1.001),"Income statement effect exceeds the holding-cost rate. ","")&amp;IF(AND(OR(W9="Behind",W9="Missed"),X9=""),"Name whose condition failed. ","")))</f>
        <v/>
      </c>
    </row>
    <row r="10" ht="42" customHeight="1">
      <c r="A10" s="9" t="inlineStr">
        <is>
          <t>P-04</t>
        </is>
      </c>
      <c r="B10" s="9" t="inlineStr">
        <is>
          <t>I-03</t>
        </is>
      </c>
      <c r="C10" s="9" t="inlineStr">
        <is>
          <t>Key-account pricing analytics</t>
        </is>
      </c>
      <c r="D10" s="9" t="inlineStr">
        <is>
          <t>Purchase</t>
        </is>
      </c>
      <c r="E10" s="9" t="inlineStr">
        <is>
          <t>(vendor)</t>
        </is>
      </c>
      <c r="F10" s="9" t="inlineStr">
        <is>
          <t>VP Sales</t>
        </is>
      </c>
      <c r="G10" s="9" t="inlineStr">
        <is>
          <t>Lift key-account revenue 5% at today's discount levels</t>
        </is>
      </c>
      <c r="H10" s="9" t="inlineStr">
        <is>
          <t>Income statement</t>
        </is>
      </c>
      <c r="I10" s="9" t="inlineStr">
        <is>
          <t>Revenue</t>
        </is>
      </c>
      <c r="J10" s="9" t="inlineStr">
        <is>
          <t>Key-account revenue ($K)</t>
        </is>
      </c>
      <c r="K10" s="36" t="n">
        <v>200000</v>
      </c>
      <c r="L10" s="9" t="inlineStr">
        <is>
          <t>Confirmed</t>
        </is>
      </c>
      <c r="M10" s="27" t="n">
        <v>46022</v>
      </c>
      <c r="N10" s="36" t="n">
        <v>210000</v>
      </c>
      <c r="O10" s="27" t="n">
        <v>46387</v>
      </c>
      <c r="P10" s="9" t="inlineStr">
        <is>
          <t>Account teams use the price guidance in every quote</t>
        </is>
      </c>
      <c r="Q10" s="9" t="inlineStr">
        <is>
          <t>Price guidance live in the quoting tool</t>
        </is>
      </c>
      <c r="R10" s="9" t="inlineStr">
        <is>
          <t>Invoiced revenue for the named accounts</t>
        </is>
      </c>
      <c r="S10" s="36" t="n">
        <v>204000</v>
      </c>
      <c r="T10" s="27" t="n">
        <v>46295</v>
      </c>
      <c r="U10" s="30">
        <f>IF(OR($C10="",S10="",N10=K10),"",(S10-K10)/(N10-K10))</f>
        <v/>
      </c>
      <c r="V10" s="30">
        <f>IF(OR($C10="",T10="",M10="",O10="",O10&lt;=M10),"",MAX(0,MIN(1,(T10-M10)/(O10-M10))))</f>
        <v/>
      </c>
      <c r="W10" s="11">
        <f>IF($C10="","",IF(S10="","Not yet measured",IF(U10&gt;=1,"Reached",IF(T10&gt;=O10,"Missed",IF(U10&lt;N(V10)*Setup!$B$10,"Behind","On track")))))</f>
        <v/>
      </c>
      <c r="X10" s="9" t="inlineStr">
        <is>
          <t>Not yet known</t>
        </is>
      </c>
      <c r="Y10" s="9" t="inlineStr">
        <is>
          <t>Yes</t>
        </is>
      </c>
      <c r="Z10" s="20" t="n">
        <v>10000</v>
      </c>
      <c r="AA10" s="29">
        <f>IF(OR($C10="",Z10="",U10=""),"",IF(AND(I10="Revenue",Y10&lt;&gt;"Yes"),0,Z10*MAX(0,MIN(1,U10))))</f>
        <v/>
      </c>
      <c r="AB10" s="20" t="n"/>
      <c r="AC10" s="29">
        <f>IF(OR($C10="",AB10="",U10=""),"",AB10*MAX(0,MIN(1,U10)))</f>
        <v/>
      </c>
      <c r="AD10" s="11">
        <f>IF($C10="","",TRIM(IF(AND(I10="Revenue",Y10&lt;&gt;"Yes"),"Revenue not confirmed by owner: excluded from results. ","")&amp;IF(L10="Provisional","Baseline provisional: confirm at first check. ","")&amp;IF(AND(H10="Balance sheet",N(Z10)&gt;N(AB10)*Setup!$B$9*1.001),"Income statement effect exceeds the holding-cost rate. ","")&amp;IF(AND(OR(W10="Behind",W10="Missed"),X10=""),"Name whose condition failed. ","")))</f>
        <v/>
      </c>
    </row>
    <row r="11" ht="42" customHeight="1">
      <c r="A11" s="9" t="inlineStr">
        <is>
          <t>P-05</t>
        </is>
      </c>
      <c r="B11" s="9" t="inlineStr">
        <is>
          <t>I-04</t>
        </is>
      </c>
      <c r="C11" s="9" t="inlineStr">
        <is>
          <t>Dual-source supply agreement</t>
        </is>
      </c>
      <c r="D11" s="9" t="inlineStr">
        <is>
          <t>Renewal</t>
        </is>
      </c>
      <c r="E11" s="9" t="inlineStr">
        <is>
          <t>(supplier)</t>
        </is>
      </c>
      <c r="F11" s="9" t="inlineStr">
        <is>
          <t>Director, Procurement</t>
        </is>
      </c>
      <c r="G11" s="9" t="inlineStr">
        <is>
          <t>Cut expediting and stock-out costs on single-source parts in half</t>
        </is>
      </c>
      <c r="H11" s="9" t="inlineStr">
        <is>
          <t>Income statement</t>
        </is>
      </c>
      <c r="I11" s="9" t="inlineStr">
        <is>
          <t>Cost of goods sold</t>
        </is>
      </c>
      <c r="J11" s="9" t="inlineStr">
        <is>
          <t>Expediting and stock-out cost ($K a year)</t>
        </is>
      </c>
      <c r="K11" s="36" t="n">
        <v>2400</v>
      </c>
      <c r="L11" s="9" t="inlineStr">
        <is>
          <t>Confirmed</t>
        </is>
      </c>
      <c r="M11" s="27" t="n">
        <v>46022</v>
      </c>
      <c r="N11" s="36" t="n">
        <v>1200</v>
      </c>
      <c r="O11" s="27" t="n">
        <v>46387</v>
      </c>
      <c r="P11" s="9" t="inlineStr">
        <is>
          <t>Second source qualified by engineering by Q1</t>
        </is>
      </c>
      <c r="Q11" s="9" t="inlineStr">
        <is>
          <t>Second source shipping at agreed lead times</t>
        </is>
      </c>
      <c r="R11" s="9" t="inlineStr">
        <is>
          <t>Expedite charges and lost-order log</t>
        </is>
      </c>
      <c r="S11" s="36" t="n">
        <v>1700</v>
      </c>
      <c r="T11" s="27" t="n">
        <v>46295</v>
      </c>
      <c r="U11" s="30">
        <f>IF(OR($C11="",S11="",N11=K11),"",(S11-K11)/(N11-K11))</f>
        <v/>
      </c>
      <c r="V11" s="30">
        <f>IF(OR($C11="",T11="",M11="",O11="",O11&lt;=M11),"",MAX(0,MIN(1,(T11-M11)/(O11-M11))))</f>
        <v/>
      </c>
      <c r="W11" s="11">
        <f>IF($C11="","",IF(S11="","Not yet measured",IF(U11&gt;=1,"Reached",IF(T11&gt;=O11,"Missed",IF(U11&lt;N(V11)*Setup!$B$10,"Behind","On track")))))</f>
        <v/>
      </c>
      <c r="X11" s="9" t="n"/>
      <c r="Y11" s="9" t="n"/>
      <c r="Z11" s="20" t="n">
        <v>1200</v>
      </c>
      <c r="AA11" s="29">
        <f>IF(OR($C11="",Z11="",U11=""),"",IF(AND(I11="Revenue",Y11&lt;&gt;"Yes"),0,Z11*MAX(0,MIN(1,U11))))</f>
        <v/>
      </c>
      <c r="AB11" s="20" t="n"/>
      <c r="AC11" s="29">
        <f>IF(OR($C11="",AB11="",U11=""),"",AB11*MAX(0,MIN(1,U11)))</f>
        <v/>
      </c>
      <c r="AD11" s="11">
        <f>IF($C11="","",TRIM(IF(AND(I11="Revenue",Y11&lt;&gt;"Yes"),"Revenue not confirmed by owner: excluded from results. ","")&amp;IF(L11="Provisional","Baseline provisional: confirm at first check. ","")&amp;IF(AND(H11="Balance sheet",N(Z11)&gt;N(AB11)*Setup!$B$9*1.001),"Income statement effect exceeds the holding-cost rate. ","")&amp;IF(AND(OR(W11="Behind",W11="Missed"),X11=""),"Name whose condition failed. ","")))</f>
        <v/>
      </c>
    </row>
    <row r="12" ht="42" customHeight="1">
      <c r="A12" s="9" t="inlineStr">
        <is>
          <t>P-06</t>
        </is>
      </c>
      <c r="B12" s="9" t="inlineStr">
        <is>
          <t>I-05</t>
        </is>
      </c>
      <c r="C12" s="9" t="inlineStr">
        <is>
          <t>Warehouse automation</t>
        </is>
      </c>
      <c r="D12" s="9" t="inlineStr">
        <is>
          <t>Purchase</t>
        </is>
      </c>
      <c r="E12" s="9" t="inlineStr">
        <is>
          <t>(vendor)</t>
        </is>
      </c>
      <c r="F12" s="9" t="inlineStr">
        <is>
          <t>VP Operations</t>
        </is>
      </c>
      <c r="G12" s="9" t="inlineStr">
        <is>
          <t>Ship 20% more orders a day from the existing building, avoiding the $8M expansion in the plan</t>
        </is>
      </c>
      <c r="H12" s="9" t="inlineStr">
        <is>
          <t>Balance sheet</t>
        </is>
      </c>
      <c r="I12" s="9" t="inlineStr">
        <is>
          <t>Property, plant and equipment</t>
        </is>
      </c>
      <c r="J12" s="9" t="inlineStr">
        <is>
          <t>Orders shipped a day</t>
        </is>
      </c>
      <c r="K12" s="36" t="n">
        <v>10000</v>
      </c>
      <c r="L12" s="9" t="inlineStr">
        <is>
          <t>Confirmed</t>
        </is>
      </c>
      <c r="M12" s="27" t="n">
        <v>46022</v>
      </c>
      <c r="N12" s="36" t="n">
        <v>12000</v>
      </c>
      <c r="O12" s="27" t="n">
        <v>46568</v>
      </c>
      <c r="P12" s="9" t="inlineStr">
        <is>
          <t>Slotting redesign done; overtime rules agreed</t>
        </is>
      </c>
      <c r="Q12" s="9" t="inlineStr">
        <is>
          <t>Robots and software at rated throughput</t>
        </is>
      </c>
      <c r="R12" s="9" t="inlineStr">
        <is>
          <t>Daily shipped-order counts from our WMS</t>
        </is>
      </c>
      <c r="S12" s="36" t="n">
        <v>10600</v>
      </c>
      <c r="T12" s="27" t="n">
        <v>46295</v>
      </c>
      <c r="U12" s="30">
        <f>IF(OR($C12="",S12="",N12=K12),"",(S12-K12)/(N12-K12))</f>
        <v/>
      </c>
      <c r="V12" s="30">
        <f>IF(OR($C12="",T12="",M12="",O12="",O12&lt;=M12),"",MAX(0,MIN(1,(T12-M12)/(O12-M12))))</f>
        <v/>
      </c>
      <c r="W12" s="11">
        <f>IF($C12="","",IF(S12="","Not yet measured",IF(U12&gt;=1,"Reached",IF(T12&gt;=O12,"Missed",IF(U12&lt;N(V12)*Setup!$B$10,"Behind","On track")))))</f>
        <v/>
      </c>
      <c r="X12" s="9" t="inlineStr">
        <is>
          <t>Vendor's side</t>
        </is>
      </c>
      <c r="Y12" s="9" t="n"/>
      <c r="Z12" s="20" t="n"/>
      <c r="AA12" s="29">
        <f>IF(OR($C12="",Z12="",U12=""),"",IF(AND(I12="Revenue",Y12&lt;&gt;"Yes"),0,Z12*MAX(0,MIN(1,U12))))</f>
        <v/>
      </c>
      <c r="AB12" s="20" t="n">
        <v>8000</v>
      </c>
      <c r="AC12" s="29">
        <f>IF(OR($C12="",AB12="",U12=""),"",AB12*MAX(0,MIN(1,U12)))</f>
        <v/>
      </c>
      <c r="AD12" s="11">
        <f>IF($C12="","",TRIM(IF(AND(I12="Revenue",Y12&lt;&gt;"Yes"),"Revenue not confirmed by owner: excluded from results. ","")&amp;IF(L12="Provisional","Baseline provisional: confirm at first check. ","")&amp;IF(AND(H12="Balance sheet",N(Z12)&gt;N(AB12)*Setup!$B$9*1.001),"Income statement effect exceeds the holding-cost rate. ","")&amp;IF(AND(OR(W12="Behind",W12="Missed"),X12=""),"Name whose condition failed. ","")))</f>
        <v/>
      </c>
    </row>
    <row r="13" ht="42" customHeight="1">
      <c r="A13" s="9" t="inlineStr">
        <is>
          <t>P-07</t>
        </is>
      </c>
      <c r="B13" s="9" t="inlineStr">
        <is>
          <t>I-06</t>
        </is>
      </c>
      <c r="C13" s="9" t="inlineStr">
        <is>
          <t>ERP consolidation of the acquired company</t>
        </is>
      </c>
      <c r="D13" s="9" t="inlineStr">
        <is>
          <t>Acquisition integration</t>
        </is>
      </c>
      <c r="E13" s="9" t="inlineStr">
        <is>
          <t>(vendor)</t>
        </is>
      </c>
      <c r="F13" s="9" t="inlineStr">
        <is>
          <t>CFO</t>
        </is>
      </c>
      <c r="G13" s="9" t="inlineStr">
        <is>
          <t>Run the acquired company on our ERP and close its separate finance and IT cost</t>
        </is>
      </c>
      <c r="H13" s="9" t="inlineStr">
        <is>
          <t>Income statement</t>
        </is>
      </c>
      <c r="I13" s="9" t="inlineStr">
        <is>
          <t>SG&amp;A</t>
        </is>
      </c>
      <c r="J13" s="9" t="inlineStr">
        <is>
          <t>Annual finance and IT cost of the acquired company ($K)</t>
        </is>
      </c>
      <c r="K13" s="36" t="n">
        <v>3100</v>
      </c>
      <c r="L13" s="9" t="inlineStr">
        <is>
          <t>Confirmed</t>
        </is>
      </c>
      <c r="M13" s="27" t="n">
        <v>46112</v>
      </c>
      <c r="N13" s="36" t="n">
        <v>1600</v>
      </c>
      <c r="O13" s="27" t="n">
        <v>46477</v>
      </c>
      <c r="P13" s="9" t="inlineStr">
        <is>
          <t>Chart of accounts mapped; data cleansed before cutover</t>
        </is>
      </c>
      <c r="Q13" s="9" t="inlineStr">
        <is>
          <t>Cutover by Q1 FY27; parallel run of one close</t>
        </is>
      </c>
      <c r="R13" s="9" t="inlineStr">
        <is>
          <t>General ledger cost centers for the acquired company</t>
        </is>
      </c>
      <c r="S13" s="36" t="n">
        <v>2900</v>
      </c>
      <c r="T13" s="27" t="n">
        <v>46295</v>
      </c>
      <c r="U13" s="30">
        <f>IF(OR($C13="",S13="",N13=K13),"",(S13-K13)/(N13-K13))</f>
        <v/>
      </c>
      <c r="V13" s="30">
        <f>IF(OR($C13="",T13="",M13="",O13="",O13&lt;=M13),"",MAX(0,MIN(1,(T13-M13)/(O13-M13))))</f>
        <v/>
      </c>
      <c r="W13" s="11">
        <f>IF($C13="","",IF(S13="","Not yet measured",IF(U13&gt;=1,"Reached",IF(T13&gt;=O13,"Missed",IF(U13&lt;N(V13)*Setup!$B$10,"Behind","On track")))))</f>
        <v/>
      </c>
      <c r="X13" s="9" t="inlineStr">
        <is>
          <t>Our side</t>
        </is>
      </c>
      <c r="Y13" s="9" t="n"/>
      <c r="Z13" s="20" t="n">
        <v>1500</v>
      </c>
      <c r="AA13" s="29">
        <f>IF(OR($C13="",Z13="",U13=""),"",IF(AND(I13="Revenue",Y13&lt;&gt;"Yes"),0,Z13*MAX(0,MIN(1,U13))))</f>
        <v/>
      </c>
      <c r="AB13" s="20" t="n"/>
      <c r="AC13" s="29">
        <f>IF(OR($C13="",AB13="",U13=""),"",AB13*MAX(0,MIN(1,U13)))</f>
        <v/>
      </c>
      <c r="AD13" s="11">
        <f>IF($C13="","",TRIM(IF(AND(I13="Revenue",Y13&lt;&gt;"Yes"),"Revenue not confirmed by owner: excluded from results. ","")&amp;IF(L13="Provisional","Baseline provisional: confirm at first check. ","")&amp;IF(AND(H13="Balance sheet",N(Z13)&gt;N(AB13)*Setup!$B$9*1.001),"Income statement effect exceeds the holding-cost rate. ","")&amp;IF(AND(OR(W13="Behind",W13="Missed"),X13=""),"Name whose condition failed. ","")))</f>
        <v/>
      </c>
    </row>
    <row r="14" ht="42" customHeight="1">
      <c r="A14" s="9" t="n"/>
      <c r="B14" s="9" t="n"/>
      <c r="C14" s="9" t="n"/>
      <c r="D14" s="9" t="n"/>
      <c r="E14" s="9" t="n"/>
      <c r="F14" s="9" t="n"/>
      <c r="G14" s="9" t="n"/>
      <c r="H14" s="9" t="n"/>
      <c r="I14" s="9" t="n"/>
      <c r="J14" s="9" t="n"/>
      <c r="K14" s="36" t="n"/>
      <c r="L14" s="9" t="n"/>
      <c r="M14" s="27" t="n"/>
      <c r="N14" s="36" t="n"/>
      <c r="O14" s="27" t="n"/>
      <c r="P14" s="9" t="n"/>
      <c r="Q14" s="9" t="n"/>
      <c r="R14" s="9" t="n"/>
      <c r="S14" s="36" t="n"/>
      <c r="T14" s="27" t="n"/>
      <c r="U14" s="30">
        <f>IF(OR($C14="",S14="",N14=K14),"",(S14-K14)/(N14-K14))</f>
        <v/>
      </c>
      <c r="V14" s="30">
        <f>IF(OR($C14="",T14="",M14="",O14="",O14&lt;=M14),"",MAX(0,MIN(1,(T14-M14)/(O14-M14))))</f>
        <v/>
      </c>
      <c r="W14" s="11">
        <f>IF($C14="","",IF(S14="","Not yet measured",IF(U14&gt;=1,"Reached",IF(T14&gt;=O14,"Missed",IF(U14&lt;N(V14)*Setup!$B$10,"Behind","On track")))))</f>
        <v/>
      </c>
      <c r="X14" s="9" t="n"/>
      <c r="Y14" s="9" t="n"/>
      <c r="Z14" s="20" t="n"/>
      <c r="AA14" s="29">
        <f>IF(OR($C14="",Z14="",U14=""),"",IF(AND(I14="Revenue",Y14&lt;&gt;"Yes"),0,Z14*MAX(0,MIN(1,U14))))</f>
        <v/>
      </c>
      <c r="AB14" s="20" t="n"/>
      <c r="AC14" s="29">
        <f>IF(OR($C14="",AB14="",U14=""),"",AB14*MAX(0,MIN(1,U14)))</f>
        <v/>
      </c>
      <c r="AD14" s="11">
        <f>IF($C14="","",TRIM(IF(AND(I14="Revenue",Y14&lt;&gt;"Yes"),"Revenue not confirmed by owner: excluded from results. ","")&amp;IF(L14="Provisional","Baseline provisional: confirm at first check. ","")&amp;IF(AND(H14="Balance sheet",N(Z14)&gt;N(AB14)*Setup!$B$9*1.001),"Income statement effect exceeds the holding-cost rate. ","")&amp;IF(AND(OR(W14="Behind",W14="Missed"),X14=""),"Name whose condition failed. ","")))</f>
        <v/>
      </c>
    </row>
    <row r="15" ht="42" customHeight="1">
      <c r="A15" s="9" t="n"/>
      <c r="B15" s="9" t="n"/>
      <c r="C15" s="9" t="n"/>
      <c r="D15" s="9" t="n"/>
      <c r="E15" s="9" t="n"/>
      <c r="F15" s="9" t="n"/>
      <c r="G15" s="9" t="n"/>
      <c r="H15" s="9" t="n"/>
      <c r="I15" s="9" t="n"/>
      <c r="J15" s="9" t="n"/>
      <c r="K15" s="36" t="n"/>
      <c r="L15" s="9" t="n"/>
      <c r="M15" s="27" t="n"/>
      <c r="N15" s="36" t="n"/>
      <c r="O15" s="27" t="n"/>
      <c r="P15" s="9" t="n"/>
      <c r="Q15" s="9" t="n"/>
      <c r="R15" s="9" t="n"/>
      <c r="S15" s="36" t="n"/>
      <c r="T15" s="27" t="n"/>
      <c r="U15" s="30">
        <f>IF(OR($C15="",S15="",N15=K15),"",(S15-K15)/(N15-K15))</f>
        <v/>
      </c>
      <c r="V15" s="30">
        <f>IF(OR($C15="",T15="",M15="",O15="",O15&lt;=M15),"",MAX(0,MIN(1,(T15-M15)/(O15-M15))))</f>
        <v/>
      </c>
      <c r="W15" s="11">
        <f>IF($C15="","",IF(S15="","Not yet measured",IF(U15&gt;=1,"Reached",IF(T15&gt;=O15,"Missed",IF(U15&lt;N(V15)*Setup!$B$10,"Behind","On track")))))</f>
        <v/>
      </c>
      <c r="X15" s="9" t="n"/>
      <c r="Y15" s="9" t="n"/>
      <c r="Z15" s="20" t="n"/>
      <c r="AA15" s="29">
        <f>IF(OR($C15="",Z15="",U15=""),"",IF(AND(I15="Revenue",Y15&lt;&gt;"Yes"),0,Z15*MAX(0,MIN(1,U15))))</f>
        <v/>
      </c>
      <c r="AB15" s="20" t="n"/>
      <c r="AC15" s="29">
        <f>IF(OR($C15="",AB15="",U15=""),"",AB15*MAX(0,MIN(1,U15)))</f>
        <v/>
      </c>
      <c r="AD15" s="11">
        <f>IF($C15="","",TRIM(IF(AND(I15="Revenue",Y15&lt;&gt;"Yes"),"Revenue not confirmed by owner: excluded from results. ","")&amp;IF(L15="Provisional","Baseline provisional: confirm at first check. ","")&amp;IF(AND(H15="Balance sheet",N(Z15)&gt;N(AB15)*Setup!$B$9*1.001),"Income statement effect exceeds the holding-cost rate. ","")&amp;IF(AND(OR(W15="Behind",W15="Missed"),X15=""),"Name whose condition failed. ","")))</f>
        <v/>
      </c>
    </row>
    <row r="16" ht="42" customHeight="1">
      <c r="A16" s="9" t="n"/>
      <c r="B16" s="9" t="n"/>
      <c r="C16" s="9" t="n"/>
      <c r="D16" s="9" t="n"/>
      <c r="E16" s="9" t="n"/>
      <c r="F16" s="9" t="n"/>
      <c r="G16" s="9" t="n"/>
      <c r="H16" s="9" t="n"/>
      <c r="I16" s="9" t="n"/>
      <c r="J16" s="9" t="n"/>
      <c r="K16" s="36" t="n"/>
      <c r="L16" s="9" t="n"/>
      <c r="M16" s="27" t="n"/>
      <c r="N16" s="36" t="n"/>
      <c r="O16" s="27" t="n"/>
      <c r="P16" s="9" t="n"/>
      <c r="Q16" s="9" t="n"/>
      <c r="R16" s="9" t="n"/>
      <c r="S16" s="36" t="n"/>
      <c r="T16" s="27" t="n"/>
      <c r="U16" s="30">
        <f>IF(OR($C16="",S16="",N16=K16),"",(S16-K16)/(N16-K16))</f>
        <v/>
      </c>
      <c r="V16" s="30">
        <f>IF(OR($C16="",T16="",M16="",O16="",O16&lt;=M16),"",MAX(0,MIN(1,(T16-M16)/(O16-M16))))</f>
        <v/>
      </c>
      <c r="W16" s="11">
        <f>IF($C16="","",IF(S16="","Not yet measured",IF(U16&gt;=1,"Reached",IF(T16&gt;=O16,"Missed",IF(U16&lt;N(V16)*Setup!$B$10,"Behind","On track")))))</f>
        <v/>
      </c>
      <c r="X16" s="9" t="n"/>
      <c r="Y16" s="9" t="n"/>
      <c r="Z16" s="20" t="n"/>
      <c r="AA16" s="29">
        <f>IF(OR($C16="",Z16="",U16=""),"",IF(AND(I16="Revenue",Y16&lt;&gt;"Yes"),0,Z16*MAX(0,MIN(1,U16))))</f>
        <v/>
      </c>
      <c r="AB16" s="20" t="n"/>
      <c r="AC16" s="29">
        <f>IF(OR($C16="",AB16="",U16=""),"",AB16*MAX(0,MIN(1,U16)))</f>
        <v/>
      </c>
      <c r="AD16" s="11">
        <f>IF($C16="","",TRIM(IF(AND(I16="Revenue",Y16&lt;&gt;"Yes"),"Revenue not confirmed by owner: excluded from results. ","")&amp;IF(L16="Provisional","Baseline provisional: confirm at first check. ","")&amp;IF(AND(H16="Balance sheet",N(Z16)&gt;N(AB16)*Setup!$B$9*1.001),"Income statement effect exceeds the holding-cost rate. ","")&amp;IF(AND(OR(W16="Behind",W16="Missed"),X16=""),"Name whose condition failed. ","")))</f>
        <v/>
      </c>
    </row>
    <row r="17" ht="42" customHeight="1">
      <c r="A17" s="9" t="n"/>
      <c r="B17" s="9" t="n"/>
      <c r="C17" s="9" t="n"/>
      <c r="D17" s="9" t="n"/>
      <c r="E17" s="9" t="n"/>
      <c r="F17" s="9" t="n"/>
      <c r="G17" s="9" t="n"/>
      <c r="H17" s="9" t="n"/>
      <c r="I17" s="9" t="n"/>
      <c r="J17" s="9" t="n"/>
      <c r="K17" s="36" t="n"/>
      <c r="L17" s="9" t="n"/>
      <c r="M17" s="27" t="n"/>
      <c r="N17" s="36" t="n"/>
      <c r="O17" s="27" t="n"/>
      <c r="P17" s="9" t="n"/>
      <c r="Q17" s="9" t="n"/>
      <c r="R17" s="9" t="n"/>
      <c r="S17" s="36" t="n"/>
      <c r="T17" s="27" t="n"/>
      <c r="U17" s="30">
        <f>IF(OR($C17="",S17="",N17=K17),"",(S17-K17)/(N17-K17))</f>
        <v/>
      </c>
      <c r="V17" s="30">
        <f>IF(OR($C17="",T17="",M17="",O17="",O17&lt;=M17),"",MAX(0,MIN(1,(T17-M17)/(O17-M17))))</f>
        <v/>
      </c>
      <c r="W17" s="11">
        <f>IF($C17="","",IF(S17="","Not yet measured",IF(U17&gt;=1,"Reached",IF(T17&gt;=O17,"Missed",IF(U17&lt;N(V17)*Setup!$B$10,"Behind","On track")))))</f>
        <v/>
      </c>
      <c r="X17" s="9" t="n"/>
      <c r="Y17" s="9" t="n"/>
      <c r="Z17" s="20" t="n"/>
      <c r="AA17" s="29">
        <f>IF(OR($C17="",Z17="",U17=""),"",IF(AND(I17="Revenue",Y17&lt;&gt;"Yes"),0,Z17*MAX(0,MIN(1,U17))))</f>
        <v/>
      </c>
      <c r="AB17" s="20" t="n"/>
      <c r="AC17" s="29">
        <f>IF(OR($C17="",AB17="",U17=""),"",AB17*MAX(0,MIN(1,U17)))</f>
        <v/>
      </c>
      <c r="AD17" s="11">
        <f>IF($C17="","",TRIM(IF(AND(I17="Revenue",Y17&lt;&gt;"Yes"),"Revenue not confirmed by owner: excluded from results. ","")&amp;IF(L17="Provisional","Baseline provisional: confirm at first check. ","")&amp;IF(AND(H17="Balance sheet",N(Z17)&gt;N(AB17)*Setup!$B$9*1.001),"Income statement effect exceeds the holding-cost rate. ","")&amp;IF(AND(OR(W17="Behind",W17="Missed"),X17=""),"Name whose condition failed. ","")))</f>
        <v/>
      </c>
    </row>
    <row r="18" ht="42" customHeight="1">
      <c r="A18" s="9" t="n"/>
      <c r="B18" s="9" t="n"/>
      <c r="C18" s="9" t="n"/>
      <c r="D18" s="9" t="n"/>
      <c r="E18" s="9" t="n"/>
      <c r="F18" s="9" t="n"/>
      <c r="G18" s="9" t="n"/>
      <c r="H18" s="9" t="n"/>
      <c r="I18" s="9" t="n"/>
      <c r="J18" s="9" t="n"/>
      <c r="K18" s="36" t="n"/>
      <c r="L18" s="9" t="n"/>
      <c r="M18" s="27" t="n"/>
      <c r="N18" s="36" t="n"/>
      <c r="O18" s="27" t="n"/>
      <c r="P18" s="9" t="n"/>
      <c r="Q18" s="9" t="n"/>
      <c r="R18" s="9" t="n"/>
      <c r="S18" s="36" t="n"/>
      <c r="T18" s="27" t="n"/>
      <c r="U18" s="30">
        <f>IF(OR($C18="",S18="",N18=K18),"",(S18-K18)/(N18-K18))</f>
        <v/>
      </c>
      <c r="V18" s="30">
        <f>IF(OR($C18="",T18="",M18="",O18="",O18&lt;=M18),"",MAX(0,MIN(1,(T18-M18)/(O18-M18))))</f>
        <v/>
      </c>
      <c r="W18" s="11">
        <f>IF($C18="","",IF(S18="","Not yet measured",IF(U18&gt;=1,"Reached",IF(T18&gt;=O18,"Missed",IF(U18&lt;N(V18)*Setup!$B$10,"Behind","On track")))))</f>
        <v/>
      </c>
      <c r="X18" s="9" t="n"/>
      <c r="Y18" s="9" t="n"/>
      <c r="Z18" s="20" t="n"/>
      <c r="AA18" s="29">
        <f>IF(OR($C18="",Z18="",U18=""),"",IF(AND(I18="Revenue",Y18&lt;&gt;"Yes"),0,Z18*MAX(0,MIN(1,U18))))</f>
        <v/>
      </c>
      <c r="AB18" s="20" t="n"/>
      <c r="AC18" s="29">
        <f>IF(OR($C18="",AB18="",U18=""),"",AB18*MAX(0,MIN(1,U18)))</f>
        <v/>
      </c>
      <c r="AD18" s="11">
        <f>IF($C18="","",TRIM(IF(AND(I18="Revenue",Y18&lt;&gt;"Yes"),"Revenue not confirmed by owner: excluded from results. ","")&amp;IF(L18="Provisional","Baseline provisional: confirm at first check. ","")&amp;IF(AND(H18="Balance sheet",N(Z18)&gt;N(AB18)*Setup!$B$9*1.001),"Income statement effect exceeds the holding-cost rate. ","")&amp;IF(AND(OR(W18="Behind",W18="Missed"),X18=""),"Name whose condition failed. ","")))</f>
        <v/>
      </c>
    </row>
    <row r="19" ht="42" customHeight="1">
      <c r="A19" s="9" t="n"/>
      <c r="B19" s="9" t="n"/>
      <c r="C19" s="9" t="n"/>
      <c r="D19" s="9" t="n"/>
      <c r="E19" s="9" t="n"/>
      <c r="F19" s="9" t="n"/>
      <c r="G19" s="9" t="n"/>
      <c r="H19" s="9" t="n"/>
      <c r="I19" s="9" t="n"/>
      <c r="J19" s="9" t="n"/>
      <c r="K19" s="36" t="n"/>
      <c r="L19" s="9" t="n"/>
      <c r="M19" s="27" t="n"/>
      <c r="N19" s="36" t="n"/>
      <c r="O19" s="27" t="n"/>
      <c r="P19" s="9" t="n"/>
      <c r="Q19" s="9" t="n"/>
      <c r="R19" s="9" t="n"/>
      <c r="S19" s="36" t="n"/>
      <c r="T19" s="27" t="n"/>
      <c r="U19" s="30">
        <f>IF(OR($C19="",S19="",N19=K19),"",(S19-K19)/(N19-K19))</f>
        <v/>
      </c>
      <c r="V19" s="30">
        <f>IF(OR($C19="",T19="",M19="",O19="",O19&lt;=M19),"",MAX(0,MIN(1,(T19-M19)/(O19-M19))))</f>
        <v/>
      </c>
      <c r="W19" s="11">
        <f>IF($C19="","",IF(S19="","Not yet measured",IF(U19&gt;=1,"Reached",IF(T19&gt;=O19,"Missed",IF(U19&lt;N(V19)*Setup!$B$10,"Behind","On track")))))</f>
        <v/>
      </c>
      <c r="X19" s="9" t="n"/>
      <c r="Y19" s="9" t="n"/>
      <c r="Z19" s="20" t="n"/>
      <c r="AA19" s="29">
        <f>IF(OR($C19="",Z19="",U19=""),"",IF(AND(I19="Revenue",Y19&lt;&gt;"Yes"),0,Z19*MAX(0,MIN(1,U19))))</f>
        <v/>
      </c>
      <c r="AB19" s="20" t="n"/>
      <c r="AC19" s="29">
        <f>IF(OR($C19="",AB19="",U19=""),"",AB19*MAX(0,MIN(1,U19)))</f>
        <v/>
      </c>
      <c r="AD19" s="11">
        <f>IF($C19="","",TRIM(IF(AND(I19="Revenue",Y19&lt;&gt;"Yes"),"Revenue not confirmed by owner: excluded from results. ","")&amp;IF(L19="Provisional","Baseline provisional: confirm at first check. ","")&amp;IF(AND(H19="Balance sheet",N(Z19)&gt;N(AB19)*Setup!$B$9*1.001),"Income statement effect exceeds the holding-cost rate. ","")&amp;IF(AND(OR(W19="Behind",W19="Missed"),X19=""),"Name whose condition failed. ","")))</f>
        <v/>
      </c>
    </row>
    <row r="20" ht="42" customHeight="1">
      <c r="A20" s="9" t="n"/>
      <c r="B20" s="9" t="n"/>
      <c r="C20" s="9" t="n"/>
      <c r="D20" s="9" t="n"/>
      <c r="E20" s="9" t="n"/>
      <c r="F20" s="9" t="n"/>
      <c r="G20" s="9" t="n"/>
      <c r="H20" s="9" t="n"/>
      <c r="I20" s="9" t="n"/>
      <c r="J20" s="9" t="n"/>
      <c r="K20" s="36" t="n"/>
      <c r="L20" s="9" t="n"/>
      <c r="M20" s="27" t="n"/>
      <c r="N20" s="36" t="n"/>
      <c r="O20" s="27" t="n"/>
      <c r="P20" s="9" t="n"/>
      <c r="Q20" s="9" t="n"/>
      <c r="R20" s="9" t="n"/>
      <c r="S20" s="36" t="n"/>
      <c r="T20" s="27" t="n"/>
      <c r="U20" s="30">
        <f>IF(OR($C20="",S20="",N20=K20),"",(S20-K20)/(N20-K20))</f>
        <v/>
      </c>
      <c r="V20" s="30">
        <f>IF(OR($C20="",T20="",M20="",O20="",O20&lt;=M20),"",MAX(0,MIN(1,(T20-M20)/(O20-M20))))</f>
        <v/>
      </c>
      <c r="W20" s="11">
        <f>IF($C20="","",IF(S20="","Not yet measured",IF(U20&gt;=1,"Reached",IF(T20&gt;=O20,"Missed",IF(U20&lt;N(V20)*Setup!$B$10,"Behind","On track")))))</f>
        <v/>
      </c>
      <c r="X20" s="9" t="n"/>
      <c r="Y20" s="9" t="n"/>
      <c r="Z20" s="20" t="n"/>
      <c r="AA20" s="29">
        <f>IF(OR($C20="",Z20="",U20=""),"",IF(AND(I20="Revenue",Y20&lt;&gt;"Yes"),0,Z20*MAX(0,MIN(1,U20))))</f>
        <v/>
      </c>
      <c r="AB20" s="20" t="n"/>
      <c r="AC20" s="29">
        <f>IF(OR($C20="",AB20="",U20=""),"",AB20*MAX(0,MIN(1,U20)))</f>
        <v/>
      </c>
      <c r="AD20" s="11">
        <f>IF($C20="","",TRIM(IF(AND(I20="Revenue",Y20&lt;&gt;"Yes"),"Revenue not confirmed by owner: excluded from results. ","")&amp;IF(L20="Provisional","Baseline provisional: confirm at first check. ","")&amp;IF(AND(H20="Balance sheet",N(Z20)&gt;N(AB20)*Setup!$B$9*1.001),"Income statement effect exceeds the holding-cost rate. ","")&amp;IF(AND(OR(W20="Behind",W20="Missed"),X20=""),"Name whose condition failed. ","")))</f>
        <v/>
      </c>
    </row>
    <row r="21" ht="42" customHeight="1">
      <c r="A21" s="9" t="n"/>
      <c r="B21" s="9" t="n"/>
      <c r="C21" s="9" t="n"/>
      <c r="D21" s="9" t="n"/>
      <c r="E21" s="9" t="n"/>
      <c r="F21" s="9" t="n"/>
      <c r="G21" s="9" t="n"/>
      <c r="H21" s="9" t="n"/>
      <c r="I21" s="9" t="n"/>
      <c r="J21" s="9" t="n"/>
      <c r="K21" s="36" t="n"/>
      <c r="L21" s="9" t="n"/>
      <c r="M21" s="27" t="n"/>
      <c r="N21" s="36" t="n"/>
      <c r="O21" s="27" t="n"/>
      <c r="P21" s="9" t="n"/>
      <c r="Q21" s="9" t="n"/>
      <c r="R21" s="9" t="n"/>
      <c r="S21" s="36" t="n"/>
      <c r="T21" s="27" t="n"/>
      <c r="U21" s="30">
        <f>IF(OR($C21="",S21="",N21=K21),"",(S21-K21)/(N21-K21))</f>
        <v/>
      </c>
      <c r="V21" s="30">
        <f>IF(OR($C21="",T21="",M21="",O21="",O21&lt;=M21),"",MAX(0,MIN(1,(T21-M21)/(O21-M21))))</f>
        <v/>
      </c>
      <c r="W21" s="11">
        <f>IF($C21="","",IF(S21="","Not yet measured",IF(U21&gt;=1,"Reached",IF(T21&gt;=O21,"Missed",IF(U21&lt;N(V21)*Setup!$B$10,"Behind","On track")))))</f>
        <v/>
      </c>
      <c r="X21" s="9" t="n"/>
      <c r="Y21" s="9" t="n"/>
      <c r="Z21" s="20" t="n"/>
      <c r="AA21" s="29">
        <f>IF(OR($C21="",Z21="",U21=""),"",IF(AND(I21="Revenue",Y21&lt;&gt;"Yes"),0,Z21*MAX(0,MIN(1,U21))))</f>
        <v/>
      </c>
      <c r="AB21" s="20" t="n"/>
      <c r="AC21" s="29">
        <f>IF(OR($C21="",AB21="",U21=""),"",AB21*MAX(0,MIN(1,U21)))</f>
        <v/>
      </c>
      <c r="AD21" s="11">
        <f>IF($C21="","",TRIM(IF(AND(I21="Revenue",Y21&lt;&gt;"Yes"),"Revenue not confirmed by owner: excluded from results. ","")&amp;IF(L21="Provisional","Baseline provisional: confirm at first check. ","")&amp;IF(AND(H21="Balance sheet",N(Z21)&gt;N(AB21)*Setup!$B$9*1.001),"Income statement effect exceeds the holding-cost rate. ","")&amp;IF(AND(OR(W21="Behind",W21="Missed"),X21=""),"Name whose condition failed. ","")))</f>
        <v/>
      </c>
    </row>
    <row r="22" ht="42" customHeight="1">
      <c r="A22" s="9" t="n"/>
      <c r="B22" s="9" t="n"/>
      <c r="C22" s="9" t="n"/>
      <c r="D22" s="9" t="n"/>
      <c r="E22" s="9" t="n"/>
      <c r="F22" s="9" t="n"/>
      <c r="G22" s="9" t="n"/>
      <c r="H22" s="9" t="n"/>
      <c r="I22" s="9" t="n"/>
      <c r="J22" s="9" t="n"/>
      <c r="K22" s="36" t="n"/>
      <c r="L22" s="9" t="n"/>
      <c r="M22" s="27" t="n"/>
      <c r="N22" s="36" t="n"/>
      <c r="O22" s="27" t="n"/>
      <c r="P22" s="9" t="n"/>
      <c r="Q22" s="9" t="n"/>
      <c r="R22" s="9" t="n"/>
      <c r="S22" s="36" t="n"/>
      <c r="T22" s="27" t="n"/>
      <c r="U22" s="30">
        <f>IF(OR($C22="",S22="",N22=K22),"",(S22-K22)/(N22-K22))</f>
        <v/>
      </c>
      <c r="V22" s="30">
        <f>IF(OR($C22="",T22="",M22="",O22="",O22&lt;=M22),"",MAX(0,MIN(1,(T22-M22)/(O22-M22))))</f>
        <v/>
      </c>
      <c r="W22" s="11">
        <f>IF($C22="","",IF(S22="","Not yet measured",IF(U22&gt;=1,"Reached",IF(T22&gt;=O22,"Missed",IF(U22&lt;N(V22)*Setup!$B$10,"Behind","On track")))))</f>
        <v/>
      </c>
      <c r="X22" s="9" t="n"/>
      <c r="Y22" s="9" t="n"/>
      <c r="Z22" s="20" t="n"/>
      <c r="AA22" s="29">
        <f>IF(OR($C22="",Z22="",U22=""),"",IF(AND(I22="Revenue",Y22&lt;&gt;"Yes"),0,Z22*MAX(0,MIN(1,U22))))</f>
        <v/>
      </c>
      <c r="AB22" s="20" t="n"/>
      <c r="AC22" s="29">
        <f>IF(OR($C22="",AB22="",U22=""),"",AB22*MAX(0,MIN(1,U22)))</f>
        <v/>
      </c>
      <c r="AD22" s="11">
        <f>IF($C22="","",TRIM(IF(AND(I22="Revenue",Y22&lt;&gt;"Yes"),"Revenue not confirmed by owner: excluded from results. ","")&amp;IF(L22="Provisional","Baseline provisional: confirm at first check. ","")&amp;IF(AND(H22="Balance sheet",N(Z22)&gt;N(AB22)*Setup!$B$9*1.001),"Income statement effect exceeds the holding-cost rate. ","")&amp;IF(AND(OR(W22="Behind",W22="Missed"),X22=""),"Name whose condition failed. ","")))</f>
        <v/>
      </c>
    </row>
    <row r="23" ht="42" customHeight="1">
      <c r="A23" s="9" t="n"/>
      <c r="B23" s="9" t="n"/>
      <c r="C23" s="9" t="n"/>
      <c r="D23" s="9" t="n"/>
      <c r="E23" s="9" t="n"/>
      <c r="F23" s="9" t="n"/>
      <c r="G23" s="9" t="n"/>
      <c r="H23" s="9" t="n"/>
      <c r="I23" s="9" t="n"/>
      <c r="J23" s="9" t="n"/>
      <c r="K23" s="36" t="n"/>
      <c r="L23" s="9" t="n"/>
      <c r="M23" s="27" t="n"/>
      <c r="N23" s="36" t="n"/>
      <c r="O23" s="27" t="n"/>
      <c r="P23" s="9" t="n"/>
      <c r="Q23" s="9" t="n"/>
      <c r="R23" s="9" t="n"/>
      <c r="S23" s="36" t="n"/>
      <c r="T23" s="27" t="n"/>
      <c r="U23" s="30">
        <f>IF(OR($C23="",S23="",N23=K23),"",(S23-K23)/(N23-K23))</f>
        <v/>
      </c>
      <c r="V23" s="30">
        <f>IF(OR($C23="",T23="",M23="",O23="",O23&lt;=M23),"",MAX(0,MIN(1,(T23-M23)/(O23-M23))))</f>
        <v/>
      </c>
      <c r="W23" s="11">
        <f>IF($C23="","",IF(S23="","Not yet measured",IF(U23&gt;=1,"Reached",IF(T23&gt;=O23,"Missed",IF(U23&lt;N(V23)*Setup!$B$10,"Behind","On track")))))</f>
        <v/>
      </c>
      <c r="X23" s="9" t="n"/>
      <c r="Y23" s="9" t="n"/>
      <c r="Z23" s="20" t="n"/>
      <c r="AA23" s="29">
        <f>IF(OR($C23="",Z23="",U23=""),"",IF(AND(I23="Revenue",Y23&lt;&gt;"Yes"),0,Z23*MAX(0,MIN(1,U23))))</f>
        <v/>
      </c>
      <c r="AB23" s="20" t="n"/>
      <c r="AC23" s="29">
        <f>IF(OR($C23="",AB23="",U23=""),"",AB23*MAX(0,MIN(1,U23)))</f>
        <v/>
      </c>
      <c r="AD23" s="11">
        <f>IF($C23="","",TRIM(IF(AND(I23="Revenue",Y23&lt;&gt;"Yes"),"Revenue not confirmed by owner: excluded from results. ","")&amp;IF(L23="Provisional","Baseline provisional: confirm at first check. ","")&amp;IF(AND(H23="Balance sheet",N(Z23)&gt;N(AB23)*Setup!$B$9*1.001),"Income statement effect exceeds the holding-cost rate. ","")&amp;IF(AND(OR(W23="Behind",W23="Missed"),X23=""),"Name whose condition failed. ","")))</f>
        <v/>
      </c>
    </row>
    <row r="24" ht="42" customHeight="1">
      <c r="A24" s="9" t="n"/>
      <c r="B24" s="9" t="n"/>
      <c r="C24" s="9" t="n"/>
      <c r="D24" s="9" t="n"/>
      <c r="E24" s="9" t="n"/>
      <c r="F24" s="9" t="n"/>
      <c r="G24" s="9" t="n"/>
      <c r="H24" s="9" t="n"/>
      <c r="I24" s="9" t="n"/>
      <c r="J24" s="9" t="n"/>
      <c r="K24" s="36" t="n"/>
      <c r="L24" s="9" t="n"/>
      <c r="M24" s="27" t="n"/>
      <c r="N24" s="36" t="n"/>
      <c r="O24" s="27" t="n"/>
      <c r="P24" s="9" t="n"/>
      <c r="Q24" s="9" t="n"/>
      <c r="R24" s="9" t="n"/>
      <c r="S24" s="36" t="n"/>
      <c r="T24" s="27" t="n"/>
      <c r="U24" s="30">
        <f>IF(OR($C24="",S24="",N24=K24),"",(S24-K24)/(N24-K24))</f>
        <v/>
      </c>
      <c r="V24" s="30">
        <f>IF(OR($C24="",T24="",M24="",O24="",O24&lt;=M24),"",MAX(0,MIN(1,(T24-M24)/(O24-M24))))</f>
        <v/>
      </c>
      <c r="W24" s="11">
        <f>IF($C24="","",IF(S24="","Not yet measured",IF(U24&gt;=1,"Reached",IF(T24&gt;=O24,"Missed",IF(U24&lt;N(V24)*Setup!$B$10,"Behind","On track")))))</f>
        <v/>
      </c>
      <c r="X24" s="9" t="n"/>
      <c r="Y24" s="9" t="n"/>
      <c r="Z24" s="20" t="n"/>
      <c r="AA24" s="29">
        <f>IF(OR($C24="",Z24="",U24=""),"",IF(AND(I24="Revenue",Y24&lt;&gt;"Yes"),0,Z24*MAX(0,MIN(1,U24))))</f>
        <v/>
      </c>
      <c r="AB24" s="20" t="n"/>
      <c r="AC24" s="29">
        <f>IF(OR($C24="",AB24="",U24=""),"",AB24*MAX(0,MIN(1,U24)))</f>
        <v/>
      </c>
      <c r="AD24" s="11">
        <f>IF($C24="","",TRIM(IF(AND(I24="Revenue",Y24&lt;&gt;"Yes"),"Revenue not confirmed by owner: excluded from results. ","")&amp;IF(L24="Provisional","Baseline provisional: confirm at first check. ","")&amp;IF(AND(H24="Balance sheet",N(Z24)&gt;N(AB24)*Setup!$B$9*1.001),"Income statement effect exceeds the holding-cost rate. ","")&amp;IF(AND(OR(W24="Behind",W24="Missed"),X24=""),"Name whose condition failed. ","")))</f>
        <v/>
      </c>
    </row>
    <row r="25" ht="42" customHeight="1">
      <c r="A25" s="9" t="n"/>
      <c r="B25" s="9" t="n"/>
      <c r="C25" s="9" t="n"/>
      <c r="D25" s="9" t="n"/>
      <c r="E25" s="9" t="n"/>
      <c r="F25" s="9" t="n"/>
      <c r="G25" s="9" t="n"/>
      <c r="H25" s="9" t="n"/>
      <c r="I25" s="9" t="n"/>
      <c r="J25" s="9" t="n"/>
      <c r="K25" s="36" t="n"/>
      <c r="L25" s="9" t="n"/>
      <c r="M25" s="27" t="n"/>
      <c r="N25" s="36" t="n"/>
      <c r="O25" s="27" t="n"/>
      <c r="P25" s="9" t="n"/>
      <c r="Q25" s="9" t="n"/>
      <c r="R25" s="9" t="n"/>
      <c r="S25" s="36" t="n"/>
      <c r="T25" s="27" t="n"/>
      <c r="U25" s="30">
        <f>IF(OR($C25="",S25="",N25=K25),"",(S25-K25)/(N25-K25))</f>
        <v/>
      </c>
      <c r="V25" s="30">
        <f>IF(OR($C25="",T25="",M25="",O25="",O25&lt;=M25),"",MAX(0,MIN(1,(T25-M25)/(O25-M25))))</f>
        <v/>
      </c>
      <c r="W25" s="11">
        <f>IF($C25="","",IF(S25="","Not yet measured",IF(U25&gt;=1,"Reached",IF(T25&gt;=O25,"Missed",IF(U25&lt;N(V25)*Setup!$B$10,"Behind","On track")))))</f>
        <v/>
      </c>
      <c r="X25" s="9" t="n"/>
      <c r="Y25" s="9" t="n"/>
      <c r="Z25" s="20" t="n"/>
      <c r="AA25" s="29">
        <f>IF(OR($C25="",Z25="",U25=""),"",IF(AND(I25="Revenue",Y25&lt;&gt;"Yes"),0,Z25*MAX(0,MIN(1,U25))))</f>
        <v/>
      </c>
      <c r="AB25" s="20" t="n"/>
      <c r="AC25" s="29">
        <f>IF(OR($C25="",AB25="",U25=""),"",AB25*MAX(0,MIN(1,U25)))</f>
        <v/>
      </c>
      <c r="AD25" s="11">
        <f>IF($C25="","",TRIM(IF(AND(I25="Revenue",Y25&lt;&gt;"Yes"),"Revenue not confirmed by owner: excluded from results. ","")&amp;IF(L25="Provisional","Baseline provisional: confirm at first check. ","")&amp;IF(AND(H25="Balance sheet",N(Z25)&gt;N(AB25)*Setup!$B$9*1.001),"Income statement effect exceeds the holding-cost rate. ","")&amp;IF(AND(OR(W25="Behind",W25="Missed"),X25=""),"Name whose condition failed. ","")))</f>
        <v/>
      </c>
    </row>
    <row r="26" ht="42" customHeight="1">
      <c r="A26" s="9" t="n"/>
      <c r="B26" s="9" t="n"/>
      <c r="C26" s="9" t="n"/>
      <c r="D26" s="9" t="n"/>
      <c r="E26" s="9" t="n"/>
      <c r="F26" s="9" t="n"/>
      <c r="G26" s="9" t="n"/>
      <c r="H26" s="9" t="n"/>
      <c r="I26" s="9" t="n"/>
      <c r="J26" s="9" t="n"/>
      <c r="K26" s="36" t="n"/>
      <c r="L26" s="9" t="n"/>
      <c r="M26" s="27" t="n"/>
      <c r="N26" s="36" t="n"/>
      <c r="O26" s="27" t="n"/>
      <c r="P26" s="9" t="n"/>
      <c r="Q26" s="9" t="n"/>
      <c r="R26" s="9" t="n"/>
      <c r="S26" s="36" t="n"/>
      <c r="T26" s="27" t="n"/>
      <c r="U26" s="30">
        <f>IF(OR($C26="",S26="",N26=K26),"",(S26-K26)/(N26-K26))</f>
        <v/>
      </c>
      <c r="V26" s="30">
        <f>IF(OR($C26="",T26="",M26="",O26="",O26&lt;=M26),"",MAX(0,MIN(1,(T26-M26)/(O26-M26))))</f>
        <v/>
      </c>
      <c r="W26" s="11">
        <f>IF($C26="","",IF(S26="","Not yet measured",IF(U26&gt;=1,"Reached",IF(T26&gt;=O26,"Missed",IF(U26&lt;N(V26)*Setup!$B$10,"Behind","On track")))))</f>
        <v/>
      </c>
      <c r="X26" s="9" t="n"/>
      <c r="Y26" s="9" t="n"/>
      <c r="Z26" s="20" t="n"/>
      <c r="AA26" s="29">
        <f>IF(OR($C26="",Z26="",U26=""),"",IF(AND(I26="Revenue",Y26&lt;&gt;"Yes"),0,Z26*MAX(0,MIN(1,U26))))</f>
        <v/>
      </c>
      <c r="AB26" s="20" t="n"/>
      <c r="AC26" s="29">
        <f>IF(OR($C26="",AB26="",U26=""),"",AB26*MAX(0,MIN(1,U26)))</f>
        <v/>
      </c>
      <c r="AD26" s="11">
        <f>IF($C26="","",TRIM(IF(AND(I26="Revenue",Y26&lt;&gt;"Yes"),"Revenue not confirmed by owner: excluded from results. ","")&amp;IF(L26="Provisional","Baseline provisional: confirm at first check. ","")&amp;IF(AND(H26="Balance sheet",N(Z26)&gt;N(AB26)*Setup!$B$9*1.001),"Income statement effect exceeds the holding-cost rate. ","")&amp;IF(AND(OR(W26="Behind",W26="Missed"),X26=""),"Name whose condition failed. ","")))</f>
        <v/>
      </c>
    </row>
    <row r="27" ht="42" customHeight="1">
      <c r="A27" s="9" t="n"/>
      <c r="B27" s="9" t="n"/>
      <c r="C27" s="9" t="n"/>
      <c r="D27" s="9" t="n"/>
      <c r="E27" s="9" t="n"/>
      <c r="F27" s="9" t="n"/>
      <c r="G27" s="9" t="n"/>
      <c r="H27" s="9" t="n"/>
      <c r="I27" s="9" t="n"/>
      <c r="J27" s="9" t="n"/>
      <c r="K27" s="36" t="n"/>
      <c r="L27" s="9" t="n"/>
      <c r="M27" s="27" t="n"/>
      <c r="N27" s="36" t="n"/>
      <c r="O27" s="27" t="n"/>
      <c r="P27" s="9" t="n"/>
      <c r="Q27" s="9" t="n"/>
      <c r="R27" s="9" t="n"/>
      <c r="S27" s="36" t="n"/>
      <c r="T27" s="27" t="n"/>
      <c r="U27" s="30">
        <f>IF(OR($C27="",S27="",N27=K27),"",(S27-K27)/(N27-K27))</f>
        <v/>
      </c>
      <c r="V27" s="30">
        <f>IF(OR($C27="",T27="",M27="",O27="",O27&lt;=M27),"",MAX(0,MIN(1,(T27-M27)/(O27-M27))))</f>
        <v/>
      </c>
      <c r="W27" s="11">
        <f>IF($C27="","",IF(S27="","Not yet measured",IF(U27&gt;=1,"Reached",IF(T27&gt;=O27,"Missed",IF(U27&lt;N(V27)*Setup!$B$10,"Behind","On track")))))</f>
        <v/>
      </c>
      <c r="X27" s="9" t="n"/>
      <c r="Y27" s="9" t="n"/>
      <c r="Z27" s="20" t="n"/>
      <c r="AA27" s="29">
        <f>IF(OR($C27="",Z27="",U27=""),"",IF(AND(I27="Revenue",Y27&lt;&gt;"Yes"),0,Z27*MAX(0,MIN(1,U27))))</f>
        <v/>
      </c>
      <c r="AB27" s="20" t="n"/>
      <c r="AC27" s="29">
        <f>IF(OR($C27="",AB27="",U27=""),"",AB27*MAX(0,MIN(1,U27)))</f>
        <v/>
      </c>
      <c r="AD27" s="11">
        <f>IF($C27="","",TRIM(IF(AND(I27="Revenue",Y27&lt;&gt;"Yes"),"Revenue not confirmed by owner: excluded from results. ","")&amp;IF(L27="Provisional","Baseline provisional: confirm at first check. ","")&amp;IF(AND(H27="Balance sheet",N(Z27)&gt;N(AB27)*Setup!$B$9*1.001),"Income statement effect exceeds the holding-cost rate. ","")&amp;IF(AND(OR(W27="Behind",W27="Missed"),X27=""),"Name whose condition failed. ","")))</f>
        <v/>
      </c>
    </row>
    <row r="28" ht="42" customHeight="1">
      <c r="A28" s="9" t="n"/>
      <c r="B28" s="9" t="n"/>
      <c r="C28" s="9" t="n"/>
      <c r="D28" s="9" t="n"/>
      <c r="E28" s="9" t="n"/>
      <c r="F28" s="9" t="n"/>
      <c r="G28" s="9" t="n"/>
      <c r="H28" s="9" t="n"/>
      <c r="I28" s="9" t="n"/>
      <c r="J28" s="9" t="n"/>
      <c r="K28" s="36" t="n"/>
      <c r="L28" s="9" t="n"/>
      <c r="M28" s="27" t="n"/>
      <c r="N28" s="36" t="n"/>
      <c r="O28" s="27" t="n"/>
      <c r="P28" s="9" t="n"/>
      <c r="Q28" s="9" t="n"/>
      <c r="R28" s="9" t="n"/>
      <c r="S28" s="36" t="n"/>
      <c r="T28" s="27" t="n"/>
      <c r="U28" s="30">
        <f>IF(OR($C28="",S28="",N28=K28),"",(S28-K28)/(N28-K28))</f>
        <v/>
      </c>
      <c r="V28" s="30">
        <f>IF(OR($C28="",T28="",M28="",O28="",O28&lt;=M28),"",MAX(0,MIN(1,(T28-M28)/(O28-M28))))</f>
        <v/>
      </c>
      <c r="W28" s="11">
        <f>IF($C28="","",IF(S28="","Not yet measured",IF(U28&gt;=1,"Reached",IF(T28&gt;=O28,"Missed",IF(U28&lt;N(V28)*Setup!$B$10,"Behind","On track")))))</f>
        <v/>
      </c>
      <c r="X28" s="9" t="n"/>
      <c r="Y28" s="9" t="n"/>
      <c r="Z28" s="20" t="n"/>
      <c r="AA28" s="29">
        <f>IF(OR($C28="",Z28="",U28=""),"",IF(AND(I28="Revenue",Y28&lt;&gt;"Yes"),0,Z28*MAX(0,MIN(1,U28))))</f>
        <v/>
      </c>
      <c r="AB28" s="20" t="n"/>
      <c r="AC28" s="29">
        <f>IF(OR($C28="",AB28="",U28=""),"",AB28*MAX(0,MIN(1,U28)))</f>
        <v/>
      </c>
      <c r="AD28" s="11">
        <f>IF($C28="","",TRIM(IF(AND(I28="Revenue",Y28&lt;&gt;"Yes"),"Revenue not confirmed by owner: excluded from results. ","")&amp;IF(L28="Provisional","Baseline provisional: confirm at first check. ","")&amp;IF(AND(H28="Balance sheet",N(Z28)&gt;N(AB28)*Setup!$B$9*1.001),"Income statement effect exceeds the holding-cost rate. ","")&amp;IF(AND(OR(W28="Behind",W28="Missed"),X28=""),"Name whose condition failed. ","")))</f>
        <v/>
      </c>
    </row>
    <row r="29" ht="42" customHeight="1">
      <c r="A29" s="9" t="n"/>
      <c r="B29" s="9" t="n"/>
      <c r="C29" s="9" t="n"/>
      <c r="D29" s="9" t="n"/>
      <c r="E29" s="9" t="n"/>
      <c r="F29" s="9" t="n"/>
      <c r="G29" s="9" t="n"/>
      <c r="H29" s="9" t="n"/>
      <c r="I29" s="9" t="n"/>
      <c r="J29" s="9" t="n"/>
      <c r="K29" s="36" t="n"/>
      <c r="L29" s="9" t="n"/>
      <c r="M29" s="27" t="n"/>
      <c r="N29" s="36" t="n"/>
      <c r="O29" s="27" t="n"/>
      <c r="P29" s="9" t="n"/>
      <c r="Q29" s="9" t="n"/>
      <c r="R29" s="9" t="n"/>
      <c r="S29" s="36" t="n"/>
      <c r="T29" s="27" t="n"/>
      <c r="U29" s="30">
        <f>IF(OR($C29="",S29="",N29=K29),"",(S29-K29)/(N29-K29))</f>
        <v/>
      </c>
      <c r="V29" s="30">
        <f>IF(OR($C29="",T29="",M29="",O29="",O29&lt;=M29),"",MAX(0,MIN(1,(T29-M29)/(O29-M29))))</f>
        <v/>
      </c>
      <c r="W29" s="11">
        <f>IF($C29="","",IF(S29="","Not yet measured",IF(U29&gt;=1,"Reached",IF(T29&gt;=O29,"Missed",IF(U29&lt;N(V29)*Setup!$B$10,"Behind","On track")))))</f>
        <v/>
      </c>
      <c r="X29" s="9" t="n"/>
      <c r="Y29" s="9" t="n"/>
      <c r="Z29" s="20" t="n"/>
      <c r="AA29" s="29">
        <f>IF(OR($C29="",Z29="",U29=""),"",IF(AND(I29="Revenue",Y29&lt;&gt;"Yes"),0,Z29*MAX(0,MIN(1,U29))))</f>
        <v/>
      </c>
      <c r="AB29" s="20" t="n"/>
      <c r="AC29" s="29">
        <f>IF(OR($C29="",AB29="",U29=""),"",AB29*MAX(0,MIN(1,U29)))</f>
        <v/>
      </c>
      <c r="AD29" s="11">
        <f>IF($C29="","",TRIM(IF(AND(I29="Revenue",Y29&lt;&gt;"Yes"),"Revenue not confirmed by owner: excluded from results. ","")&amp;IF(L29="Provisional","Baseline provisional: confirm at first check. ","")&amp;IF(AND(H29="Balance sheet",N(Z29)&gt;N(AB29)*Setup!$B$9*1.001),"Income statement effect exceeds the holding-cost rate. ","")&amp;IF(AND(OR(W29="Behind",W29="Missed"),X29=""),"Name whose condition failed. ","")))</f>
        <v/>
      </c>
    </row>
    <row r="30" ht="42" customHeight="1">
      <c r="A30" s="9" t="n"/>
      <c r="B30" s="9" t="n"/>
      <c r="C30" s="9" t="n"/>
      <c r="D30" s="9" t="n"/>
      <c r="E30" s="9" t="n"/>
      <c r="F30" s="9" t="n"/>
      <c r="G30" s="9" t="n"/>
      <c r="H30" s="9" t="n"/>
      <c r="I30" s="9" t="n"/>
      <c r="J30" s="9" t="n"/>
      <c r="K30" s="36" t="n"/>
      <c r="L30" s="9" t="n"/>
      <c r="M30" s="27" t="n"/>
      <c r="N30" s="36" t="n"/>
      <c r="O30" s="27" t="n"/>
      <c r="P30" s="9" t="n"/>
      <c r="Q30" s="9" t="n"/>
      <c r="R30" s="9" t="n"/>
      <c r="S30" s="36" t="n"/>
      <c r="T30" s="27" t="n"/>
      <c r="U30" s="30">
        <f>IF(OR($C30="",S30="",N30=K30),"",(S30-K30)/(N30-K30))</f>
        <v/>
      </c>
      <c r="V30" s="30">
        <f>IF(OR($C30="",T30="",M30="",O30="",O30&lt;=M30),"",MAX(0,MIN(1,(T30-M30)/(O30-M30))))</f>
        <v/>
      </c>
      <c r="W30" s="11">
        <f>IF($C30="","",IF(S30="","Not yet measured",IF(U30&gt;=1,"Reached",IF(T30&gt;=O30,"Missed",IF(U30&lt;N(V30)*Setup!$B$10,"Behind","On track")))))</f>
        <v/>
      </c>
      <c r="X30" s="9" t="n"/>
      <c r="Y30" s="9" t="n"/>
      <c r="Z30" s="20" t="n"/>
      <c r="AA30" s="29">
        <f>IF(OR($C30="",Z30="",U30=""),"",IF(AND(I30="Revenue",Y30&lt;&gt;"Yes"),0,Z30*MAX(0,MIN(1,U30))))</f>
        <v/>
      </c>
      <c r="AB30" s="20" t="n"/>
      <c r="AC30" s="29">
        <f>IF(OR($C30="",AB30="",U30=""),"",AB30*MAX(0,MIN(1,U30)))</f>
        <v/>
      </c>
      <c r="AD30" s="11">
        <f>IF($C30="","",TRIM(IF(AND(I30="Revenue",Y30&lt;&gt;"Yes"),"Revenue not confirmed by owner: excluded from results. ","")&amp;IF(L30="Provisional","Baseline provisional: confirm at first check. ","")&amp;IF(AND(H30="Balance sheet",N(Z30)&gt;N(AB30)*Setup!$B$9*1.001),"Income statement effect exceeds the holding-cost rate. ","")&amp;IF(AND(OR(W30="Behind",W30="Missed"),X30=""),"Name whose condition failed. ","")))</f>
        <v/>
      </c>
    </row>
    <row r="31" ht="42" customHeight="1">
      <c r="A31" s="9" t="n"/>
      <c r="B31" s="9" t="n"/>
      <c r="C31" s="9" t="n"/>
      <c r="D31" s="9" t="n"/>
      <c r="E31" s="9" t="n"/>
      <c r="F31" s="9" t="n"/>
      <c r="G31" s="9" t="n"/>
      <c r="H31" s="9" t="n"/>
      <c r="I31" s="9" t="n"/>
      <c r="J31" s="9" t="n"/>
      <c r="K31" s="36" t="n"/>
      <c r="L31" s="9" t="n"/>
      <c r="M31" s="27" t="n"/>
      <c r="N31" s="36" t="n"/>
      <c r="O31" s="27" t="n"/>
      <c r="P31" s="9" t="n"/>
      <c r="Q31" s="9" t="n"/>
      <c r="R31" s="9" t="n"/>
      <c r="S31" s="36" t="n"/>
      <c r="T31" s="27" t="n"/>
      <c r="U31" s="30">
        <f>IF(OR($C31="",S31="",N31=K31),"",(S31-K31)/(N31-K31))</f>
        <v/>
      </c>
      <c r="V31" s="30">
        <f>IF(OR($C31="",T31="",M31="",O31="",O31&lt;=M31),"",MAX(0,MIN(1,(T31-M31)/(O31-M31))))</f>
        <v/>
      </c>
      <c r="W31" s="11">
        <f>IF($C31="","",IF(S31="","Not yet measured",IF(U31&gt;=1,"Reached",IF(T31&gt;=O31,"Missed",IF(U31&lt;N(V31)*Setup!$B$10,"Behind","On track")))))</f>
        <v/>
      </c>
      <c r="X31" s="9" t="n"/>
      <c r="Y31" s="9" t="n"/>
      <c r="Z31" s="20" t="n"/>
      <c r="AA31" s="29">
        <f>IF(OR($C31="",Z31="",U31=""),"",IF(AND(I31="Revenue",Y31&lt;&gt;"Yes"),0,Z31*MAX(0,MIN(1,U31))))</f>
        <v/>
      </c>
      <c r="AB31" s="20" t="n"/>
      <c r="AC31" s="29">
        <f>IF(OR($C31="",AB31="",U31=""),"",AB31*MAX(0,MIN(1,U31)))</f>
        <v/>
      </c>
      <c r="AD31" s="11">
        <f>IF($C31="","",TRIM(IF(AND(I31="Revenue",Y31&lt;&gt;"Yes"),"Revenue not confirmed by owner: excluded from results. ","")&amp;IF(L31="Provisional","Baseline provisional: confirm at first check. ","")&amp;IF(AND(H31="Balance sheet",N(Z31)&gt;N(AB31)*Setup!$B$9*1.001),"Income statement effect exceeds the holding-cost rate. ","")&amp;IF(AND(OR(W31="Behind",W31="Missed"),X31=""),"Name whose condition failed. ","")))</f>
        <v/>
      </c>
    </row>
    <row r="32" ht="42" customHeight="1">
      <c r="A32" s="9" t="n"/>
      <c r="B32" s="9" t="n"/>
      <c r="C32" s="9" t="n"/>
      <c r="D32" s="9" t="n"/>
      <c r="E32" s="9" t="n"/>
      <c r="F32" s="9" t="n"/>
      <c r="G32" s="9" t="n"/>
      <c r="H32" s="9" t="n"/>
      <c r="I32" s="9" t="n"/>
      <c r="J32" s="9" t="n"/>
      <c r="K32" s="36" t="n"/>
      <c r="L32" s="9" t="n"/>
      <c r="M32" s="27" t="n"/>
      <c r="N32" s="36" t="n"/>
      <c r="O32" s="27" t="n"/>
      <c r="P32" s="9" t="n"/>
      <c r="Q32" s="9" t="n"/>
      <c r="R32" s="9" t="n"/>
      <c r="S32" s="36" t="n"/>
      <c r="T32" s="27" t="n"/>
      <c r="U32" s="30">
        <f>IF(OR($C32="",S32="",N32=K32),"",(S32-K32)/(N32-K32))</f>
        <v/>
      </c>
      <c r="V32" s="30">
        <f>IF(OR($C32="",T32="",M32="",O32="",O32&lt;=M32),"",MAX(0,MIN(1,(T32-M32)/(O32-M32))))</f>
        <v/>
      </c>
      <c r="W32" s="11">
        <f>IF($C32="","",IF(S32="","Not yet measured",IF(U32&gt;=1,"Reached",IF(T32&gt;=O32,"Missed",IF(U32&lt;N(V32)*Setup!$B$10,"Behind","On track")))))</f>
        <v/>
      </c>
      <c r="X32" s="9" t="n"/>
      <c r="Y32" s="9" t="n"/>
      <c r="Z32" s="20" t="n"/>
      <c r="AA32" s="29">
        <f>IF(OR($C32="",Z32="",U32=""),"",IF(AND(I32="Revenue",Y32&lt;&gt;"Yes"),0,Z32*MAX(0,MIN(1,U32))))</f>
        <v/>
      </c>
      <c r="AB32" s="20" t="n"/>
      <c r="AC32" s="29">
        <f>IF(OR($C32="",AB32="",U32=""),"",AB32*MAX(0,MIN(1,U32)))</f>
        <v/>
      </c>
      <c r="AD32" s="11">
        <f>IF($C32="","",TRIM(IF(AND(I32="Revenue",Y32&lt;&gt;"Yes"),"Revenue not confirmed by owner: excluded from results. ","")&amp;IF(L32="Provisional","Baseline provisional: confirm at first check. ","")&amp;IF(AND(H32="Balance sheet",N(Z32)&gt;N(AB32)*Setup!$B$9*1.001),"Income statement effect exceeds the holding-cost rate. ","")&amp;IF(AND(OR(W32="Behind",W32="Missed"),X32=""),"Name whose condition failed. ","")))</f>
        <v/>
      </c>
    </row>
    <row r="33" ht="42" customHeight="1">
      <c r="A33" s="9" t="n"/>
      <c r="B33" s="9" t="n"/>
      <c r="C33" s="9" t="n"/>
      <c r="D33" s="9" t="n"/>
      <c r="E33" s="9" t="n"/>
      <c r="F33" s="9" t="n"/>
      <c r="G33" s="9" t="n"/>
      <c r="H33" s="9" t="n"/>
      <c r="I33" s="9" t="n"/>
      <c r="J33" s="9" t="n"/>
      <c r="K33" s="36" t="n"/>
      <c r="L33" s="9" t="n"/>
      <c r="M33" s="27" t="n"/>
      <c r="N33" s="36" t="n"/>
      <c r="O33" s="27" t="n"/>
      <c r="P33" s="9" t="n"/>
      <c r="Q33" s="9" t="n"/>
      <c r="R33" s="9" t="n"/>
      <c r="S33" s="36" t="n"/>
      <c r="T33" s="27" t="n"/>
      <c r="U33" s="30">
        <f>IF(OR($C33="",S33="",N33=K33),"",(S33-K33)/(N33-K33))</f>
        <v/>
      </c>
      <c r="V33" s="30">
        <f>IF(OR($C33="",T33="",M33="",O33="",O33&lt;=M33),"",MAX(0,MIN(1,(T33-M33)/(O33-M33))))</f>
        <v/>
      </c>
      <c r="W33" s="11">
        <f>IF($C33="","",IF(S33="","Not yet measured",IF(U33&gt;=1,"Reached",IF(T33&gt;=O33,"Missed",IF(U33&lt;N(V33)*Setup!$B$10,"Behind","On track")))))</f>
        <v/>
      </c>
      <c r="X33" s="9" t="n"/>
      <c r="Y33" s="9" t="n"/>
      <c r="Z33" s="20" t="n"/>
      <c r="AA33" s="29">
        <f>IF(OR($C33="",Z33="",U33=""),"",IF(AND(I33="Revenue",Y33&lt;&gt;"Yes"),0,Z33*MAX(0,MIN(1,U33))))</f>
        <v/>
      </c>
      <c r="AB33" s="20" t="n"/>
      <c r="AC33" s="29">
        <f>IF(OR($C33="",AB33="",U33=""),"",AB33*MAX(0,MIN(1,U33)))</f>
        <v/>
      </c>
      <c r="AD33" s="11">
        <f>IF($C33="","",TRIM(IF(AND(I33="Revenue",Y33&lt;&gt;"Yes"),"Revenue not confirmed by owner: excluded from results. ","")&amp;IF(L33="Provisional","Baseline provisional: confirm at first check. ","")&amp;IF(AND(H33="Balance sheet",N(Z33)&gt;N(AB33)*Setup!$B$9*1.001),"Income statement effect exceeds the holding-cost rate. ","")&amp;IF(AND(OR(W33="Behind",W33="Missed"),X33=""),"Name whose condition failed. ","")))</f>
        <v/>
      </c>
    </row>
    <row r="34" ht="42" customHeight="1">
      <c r="A34" s="9" t="n"/>
      <c r="B34" s="9" t="n"/>
      <c r="C34" s="9" t="n"/>
      <c r="D34" s="9" t="n"/>
      <c r="E34" s="9" t="n"/>
      <c r="F34" s="9" t="n"/>
      <c r="G34" s="9" t="n"/>
      <c r="H34" s="9" t="n"/>
      <c r="I34" s="9" t="n"/>
      <c r="J34" s="9" t="n"/>
      <c r="K34" s="36" t="n"/>
      <c r="L34" s="9" t="n"/>
      <c r="M34" s="27" t="n"/>
      <c r="N34" s="36" t="n"/>
      <c r="O34" s="27" t="n"/>
      <c r="P34" s="9" t="n"/>
      <c r="Q34" s="9" t="n"/>
      <c r="R34" s="9" t="n"/>
      <c r="S34" s="36" t="n"/>
      <c r="T34" s="27" t="n"/>
      <c r="U34" s="30">
        <f>IF(OR($C34="",S34="",N34=K34),"",(S34-K34)/(N34-K34))</f>
        <v/>
      </c>
      <c r="V34" s="30">
        <f>IF(OR($C34="",T34="",M34="",O34="",O34&lt;=M34),"",MAX(0,MIN(1,(T34-M34)/(O34-M34))))</f>
        <v/>
      </c>
      <c r="W34" s="11">
        <f>IF($C34="","",IF(S34="","Not yet measured",IF(U34&gt;=1,"Reached",IF(T34&gt;=O34,"Missed",IF(U34&lt;N(V34)*Setup!$B$10,"Behind","On track")))))</f>
        <v/>
      </c>
      <c r="X34" s="9" t="n"/>
      <c r="Y34" s="9" t="n"/>
      <c r="Z34" s="20" t="n"/>
      <c r="AA34" s="29">
        <f>IF(OR($C34="",Z34="",U34=""),"",IF(AND(I34="Revenue",Y34&lt;&gt;"Yes"),0,Z34*MAX(0,MIN(1,U34))))</f>
        <v/>
      </c>
      <c r="AB34" s="20" t="n"/>
      <c r="AC34" s="29">
        <f>IF(OR($C34="",AB34="",U34=""),"",AB34*MAX(0,MIN(1,U34)))</f>
        <v/>
      </c>
      <c r="AD34" s="11">
        <f>IF($C34="","",TRIM(IF(AND(I34="Revenue",Y34&lt;&gt;"Yes"),"Revenue not confirmed by owner: excluded from results. ","")&amp;IF(L34="Provisional","Baseline provisional: confirm at first check. ","")&amp;IF(AND(H34="Balance sheet",N(Z34)&gt;N(AB34)*Setup!$B$9*1.001),"Income statement effect exceeds the holding-cost rate. ","")&amp;IF(AND(OR(W34="Behind",W34="Missed"),X34=""),"Name whose condition failed. ","")))</f>
        <v/>
      </c>
    </row>
    <row r="35" ht="42" customHeight="1">
      <c r="A35" s="9" t="n"/>
      <c r="B35" s="9" t="n"/>
      <c r="C35" s="9" t="n"/>
      <c r="D35" s="9" t="n"/>
      <c r="E35" s="9" t="n"/>
      <c r="F35" s="9" t="n"/>
      <c r="G35" s="9" t="n"/>
      <c r="H35" s="9" t="n"/>
      <c r="I35" s="9" t="n"/>
      <c r="J35" s="9" t="n"/>
      <c r="K35" s="36" t="n"/>
      <c r="L35" s="9" t="n"/>
      <c r="M35" s="27" t="n"/>
      <c r="N35" s="36" t="n"/>
      <c r="O35" s="27" t="n"/>
      <c r="P35" s="9" t="n"/>
      <c r="Q35" s="9" t="n"/>
      <c r="R35" s="9" t="n"/>
      <c r="S35" s="36" t="n"/>
      <c r="T35" s="27" t="n"/>
      <c r="U35" s="30">
        <f>IF(OR($C35="",S35="",N35=K35),"",(S35-K35)/(N35-K35))</f>
        <v/>
      </c>
      <c r="V35" s="30">
        <f>IF(OR($C35="",T35="",M35="",O35="",O35&lt;=M35),"",MAX(0,MIN(1,(T35-M35)/(O35-M35))))</f>
        <v/>
      </c>
      <c r="W35" s="11">
        <f>IF($C35="","",IF(S35="","Not yet measured",IF(U35&gt;=1,"Reached",IF(T35&gt;=O35,"Missed",IF(U35&lt;N(V35)*Setup!$B$10,"Behind","On track")))))</f>
        <v/>
      </c>
      <c r="X35" s="9" t="n"/>
      <c r="Y35" s="9" t="n"/>
      <c r="Z35" s="20" t="n"/>
      <c r="AA35" s="29">
        <f>IF(OR($C35="",Z35="",U35=""),"",IF(AND(I35="Revenue",Y35&lt;&gt;"Yes"),0,Z35*MAX(0,MIN(1,U35))))</f>
        <v/>
      </c>
      <c r="AB35" s="20" t="n"/>
      <c r="AC35" s="29">
        <f>IF(OR($C35="",AB35="",U35=""),"",AB35*MAX(0,MIN(1,U35)))</f>
        <v/>
      </c>
      <c r="AD35" s="11">
        <f>IF($C35="","",TRIM(IF(AND(I35="Revenue",Y35&lt;&gt;"Yes"),"Revenue not confirmed by owner: excluded from results. ","")&amp;IF(L35="Provisional","Baseline provisional: confirm at first check. ","")&amp;IF(AND(H35="Balance sheet",N(Z35)&gt;N(AB35)*Setup!$B$9*1.001),"Income statement effect exceeds the holding-cost rate. ","")&amp;IF(AND(OR(W35="Behind",W35="Missed"),X35=""),"Name whose condition failed. ","")))</f>
        <v/>
      </c>
    </row>
    <row r="36" ht="42" customHeight="1">
      <c r="A36" s="9" t="n"/>
      <c r="B36" s="9" t="n"/>
      <c r="C36" s="9" t="n"/>
      <c r="D36" s="9" t="n"/>
      <c r="E36" s="9" t="n"/>
      <c r="F36" s="9" t="n"/>
      <c r="G36" s="9" t="n"/>
      <c r="H36" s="9" t="n"/>
      <c r="I36" s="9" t="n"/>
      <c r="J36" s="9" t="n"/>
      <c r="K36" s="36" t="n"/>
      <c r="L36" s="9" t="n"/>
      <c r="M36" s="27" t="n"/>
      <c r="N36" s="36" t="n"/>
      <c r="O36" s="27" t="n"/>
      <c r="P36" s="9" t="n"/>
      <c r="Q36" s="9" t="n"/>
      <c r="R36" s="9" t="n"/>
      <c r="S36" s="36" t="n"/>
      <c r="T36" s="27" t="n"/>
      <c r="U36" s="30">
        <f>IF(OR($C36="",S36="",N36=K36),"",(S36-K36)/(N36-K36))</f>
        <v/>
      </c>
      <c r="V36" s="30">
        <f>IF(OR($C36="",T36="",M36="",O36="",O36&lt;=M36),"",MAX(0,MIN(1,(T36-M36)/(O36-M36))))</f>
        <v/>
      </c>
      <c r="W36" s="11">
        <f>IF($C36="","",IF(S36="","Not yet measured",IF(U36&gt;=1,"Reached",IF(T36&gt;=O36,"Missed",IF(U36&lt;N(V36)*Setup!$B$10,"Behind","On track")))))</f>
        <v/>
      </c>
      <c r="X36" s="9" t="n"/>
      <c r="Y36" s="9" t="n"/>
      <c r="Z36" s="20" t="n"/>
      <c r="AA36" s="29">
        <f>IF(OR($C36="",Z36="",U36=""),"",IF(AND(I36="Revenue",Y36&lt;&gt;"Yes"),0,Z36*MAX(0,MIN(1,U36))))</f>
        <v/>
      </c>
      <c r="AB36" s="20" t="n"/>
      <c r="AC36" s="29">
        <f>IF(OR($C36="",AB36="",U36=""),"",AB36*MAX(0,MIN(1,U36)))</f>
        <v/>
      </c>
      <c r="AD36" s="11">
        <f>IF($C36="","",TRIM(IF(AND(I36="Revenue",Y36&lt;&gt;"Yes"),"Revenue not confirmed by owner: excluded from results. ","")&amp;IF(L36="Provisional","Baseline provisional: confirm at first check. ","")&amp;IF(AND(H36="Balance sheet",N(Z36)&gt;N(AB36)*Setup!$B$9*1.001),"Income statement effect exceeds the holding-cost rate. ","")&amp;IF(AND(OR(W36="Behind",W36="Missed"),X36=""),"Name whose condition failed. ","")))</f>
        <v/>
      </c>
    </row>
    <row r="37" ht="42" customHeight="1">
      <c r="A37" s="9" t="n"/>
      <c r="B37" s="9" t="n"/>
      <c r="C37" s="9" t="n"/>
      <c r="D37" s="9" t="n"/>
      <c r="E37" s="9" t="n"/>
      <c r="F37" s="9" t="n"/>
      <c r="G37" s="9" t="n"/>
      <c r="H37" s="9" t="n"/>
      <c r="I37" s="9" t="n"/>
      <c r="J37" s="9" t="n"/>
      <c r="K37" s="36" t="n"/>
      <c r="L37" s="9" t="n"/>
      <c r="M37" s="27" t="n"/>
      <c r="N37" s="36" t="n"/>
      <c r="O37" s="27" t="n"/>
      <c r="P37" s="9" t="n"/>
      <c r="Q37" s="9" t="n"/>
      <c r="R37" s="9" t="n"/>
      <c r="S37" s="36" t="n"/>
      <c r="T37" s="27" t="n"/>
      <c r="U37" s="30">
        <f>IF(OR($C37="",S37="",N37=K37),"",(S37-K37)/(N37-K37))</f>
        <v/>
      </c>
      <c r="V37" s="30">
        <f>IF(OR($C37="",T37="",M37="",O37="",O37&lt;=M37),"",MAX(0,MIN(1,(T37-M37)/(O37-M37))))</f>
        <v/>
      </c>
      <c r="W37" s="11">
        <f>IF($C37="","",IF(S37="","Not yet measured",IF(U37&gt;=1,"Reached",IF(T37&gt;=O37,"Missed",IF(U37&lt;N(V37)*Setup!$B$10,"Behind","On track")))))</f>
        <v/>
      </c>
      <c r="X37" s="9" t="n"/>
      <c r="Y37" s="9" t="n"/>
      <c r="Z37" s="20" t="n"/>
      <c r="AA37" s="29">
        <f>IF(OR($C37="",Z37="",U37=""),"",IF(AND(I37="Revenue",Y37&lt;&gt;"Yes"),0,Z37*MAX(0,MIN(1,U37))))</f>
        <v/>
      </c>
      <c r="AB37" s="20" t="n"/>
      <c r="AC37" s="29">
        <f>IF(OR($C37="",AB37="",U37=""),"",AB37*MAX(0,MIN(1,U37)))</f>
        <v/>
      </c>
      <c r="AD37" s="11">
        <f>IF($C37="","",TRIM(IF(AND(I37="Revenue",Y37&lt;&gt;"Yes"),"Revenue not confirmed by owner: excluded from results. ","")&amp;IF(L37="Provisional","Baseline provisional: confirm at first check. ","")&amp;IF(AND(H37="Balance sheet",N(Z37)&gt;N(AB37)*Setup!$B$9*1.001),"Income statement effect exceeds the holding-cost rate. ","")&amp;IF(AND(OR(W37="Behind",W37="Missed"),X37=""),"Name whose condition failed. ","")))</f>
        <v/>
      </c>
    </row>
    <row r="38" ht="42" customHeight="1">
      <c r="A38" s="9" t="n"/>
      <c r="B38" s="9" t="n"/>
      <c r="C38" s="9" t="n"/>
      <c r="D38" s="9" t="n"/>
      <c r="E38" s="9" t="n"/>
      <c r="F38" s="9" t="n"/>
      <c r="G38" s="9" t="n"/>
      <c r="H38" s="9" t="n"/>
      <c r="I38" s="9" t="n"/>
      <c r="J38" s="9" t="n"/>
      <c r="K38" s="36" t="n"/>
      <c r="L38" s="9" t="n"/>
      <c r="M38" s="27" t="n"/>
      <c r="N38" s="36" t="n"/>
      <c r="O38" s="27" t="n"/>
      <c r="P38" s="9" t="n"/>
      <c r="Q38" s="9" t="n"/>
      <c r="R38" s="9" t="n"/>
      <c r="S38" s="36" t="n"/>
      <c r="T38" s="27" t="n"/>
      <c r="U38" s="30">
        <f>IF(OR($C38="",S38="",N38=K38),"",(S38-K38)/(N38-K38))</f>
        <v/>
      </c>
      <c r="V38" s="30">
        <f>IF(OR($C38="",T38="",M38="",O38="",O38&lt;=M38),"",MAX(0,MIN(1,(T38-M38)/(O38-M38))))</f>
        <v/>
      </c>
      <c r="W38" s="11">
        <f>IF($C38="","",IF(S38="","Not yet measured",IF(U38&gt;=1,"Reached",IF(T38&gt;=O38,"Missed",IF(U38&lt;N(V38)*Setup!$B$10,"Behind","On track")))))</f>
        <v/>
      </c>
      <c r="X38" s="9" t="n"/>
      <c r="Y38" s="9" t="n"/>
      <c r="Z38" s="20" t="n"/>
      <c r="AA38" s="29">
        <f>IF(OR($C38="",Z38="",U38=""),"",IF(AND(I38="Revenue",Y38&lt;&gt;"Yes"),0,Z38*MAX(0,MIN(1,U38))))</f>
        <v/>
      </c>
      <c r="AB38" s="20" t="n"/>
      <c r="AC38" s="29">
        <f>IF(OR($C38="",AB38="",U38=""),"",AB38*MAX(0,MIN(1,U38)))</f>
        <v/>
      </c>
      <c r="AD38" s="11">
        <f>IF($C38="","",TRIM(IF(AND(I38="Revenue",Y38&lt;&gt;"Yes"),"Revenue not confirmed by owner: excluded from results. ","")&amp;IF(L38="Provisional","Baseline provisional: confirm at first check. ","")&amp;IF(AND(H38="Balance sheet",N(Z38)&gt;N(AB38)*Setup!$B$9*1.001),"Income statement effect exceeds the holding-cost rate. ","")&amp;IF(AND(OR(W38="Behind",W38="Missed"),X38=""),"Name whose condition failed. ","")))</f>
        <v/>
      </c>
    </row>
    <row r="39" ht="42" customHeight="1">
      <c r="A39" s="9" t="n"/>
      <c r="B39" s="9" t="n"/>
      <c r="C39" s="9" t="n"/>
      <c r="D39" s="9" t="n"/>
      <c r="E39" s="9" t="n"/>
      <c r="F39" s="9" t="n"/>
      <c r="G39" s="9" t="n"/>
      <c r="H39" s="9" t="n"/>
      <c r="I39" s="9" t="n"/>
      <c r="J39" s="9" t="n"/>
      <c r="K39" s="36" t="n"/>
      <c r="L39" s="9" t="n"/>
      <c r="M39" s="27" t="n"/>
      <c r="N39" s="36" t="n"/>
      <c r="O39" s="27" t="n"/>
      <c r="P39" s="9" t="n"/>
      <c r="Q39" s="9" t="n"/>
      <c r="R39" s="9" t="n"/>
      <c r="S39" s="36" t="n"/>
      <c r="T39" s="27" t="n"/>
      <c r="U39" s="30">
        <f>IF(OR($C39="",S39="",N39=K39),"",(S39-K39)/(N39-K39))</f>
        <v/>
      </c>
      <c r="V39" s="30">
        <f>IF(OR($C39="",T39="",M39="",O39="",O39&lt;=M39),"",MAX(0,MIN(1,(T39-M39)/(O39-M39))))</f>
        <v/>
      </c>
      <c r="W39" s="11">
        <f>IF($C39="","",IF(S39="","Not yet measured",IF(U39&gt;=1,"Reached",IF(T39&gt;=O39,"Missed",IF(U39&lt;N(V39)*Setup!$B$10,"Behind","On track")))))</f>
        <v/>
      </c>
      <c r="X39" s="9" t="n"/>
      <c r="Y39" s="9" t="n"/>
      <c r="Z39" s="20" t="n"/>
      <c r="AA39" s="29">
        <f>IF(OR($C39="",Z39="",U39=""),"",IF(AND(I39="Revenue",Y39&lt;&gt;"Yes"),0,Z39*MAX(0,MIN(1,U39))))</f>
        <v/>
      </c>
      <c r="AB39" s="20" t="n"/>
      <c r="AC39" s="29">
        <f>IF(OR($C39="",AB39="",U39=""),"",AB39*MAX(0,MIN(1,U39)))</f>
        <v/>
      </c>
      <c r="AD39" s="11">
        <f>IF($C39="","",TRIM(IF(AND(I39="Revenue",Y39&lt;&gt;"Yes"),"Revenue not confirmed by owner: excluded from results. ","")&amp;IF(L39="Provisional","Baseline provisional: confirm at first check. ","")&amp;IF(AND(H39="Balance sheet",N(Z39)&gt;N(AB39)*Setup!$B$9*1.001),"Income statement effect exceeds the holding-cost rate. ","")&amp;IF(AND(OR(W39="Behind",W39="Missed"),X39=""),"Name whose condition failed. ","")))</f>
        <v/>
      </c>
    </row>
    <row r="40" ht="42" customHeight="1">
      <c r="A40" s="9" t="n"/>
      <c r="B40" s="9" t="n"/>
      <c r="C40" s="9" t="n"/>
      <c r="D40" s="9" t="n"/>
      <c r="E40" s="9" t="n"/>
      <c r="F40" s="9" t="n"/>
      <c r="G40" s="9" t="n"/>
      <c r="H40" s="9" t="n"/>
      <c r="I40" s="9" t="n"/>
      <c r="J40" s="9" t="n"/>
      <c r="K40" s="36" t="n"/>
      <c r="L40" s="9" t="n"/>
      <c r="M40" s="27" t="n"/>
      <c r="N40" s="36" t="n"/>
      <c r="O40" s="27" t="n"/>
      <c r="P40" s="9" t="n"/>
      <c r="Q40" s="9" t="n"/>
      <c r="R40" s="9" t="n"/>
      <c r="S40" s="36" t="n"/>
      <c r="T40" s="27" t="n"/>
      <c r="U40" s="30">
        <f>IF(OR($C40="",S40="",N40=K40),"",(S40-K40)/(N40-K40))</f>
        <v/>
      </c>
      <c r="V40" s="30">
        <f>IF(OR($C40="",T40="",M40="",O40="",O40&lt;=M40),"",MAX(0,MIN(1,(T40-M40)/(O40-M40))))</f>
        <v/>
      </c>
      <c r="W40" s="11">
        <f>IF($C40="","",IF(S40="","Not yet measured",IF(U40&gt;=1,"Reached",IF(T40&gt;=O40,"Missed",IF(U40&lt;N(V40)*Setup!$B$10,"Behind","On track")))))</f>
        <v/>
      </c>
      <c r="X40" s="9" t="n"/>
      <c r="Y40" s="9" t="n"/>
      <c r="Z40" s="20" t="n"/>
      <c r="AA40" s="29">
        <f>IF(OR($C40="",Z40="",U40=""),"",IF(AND(I40="Revenue",Y40&lt;&gt;"Yes"),0,Z40*MAX(0,MIN(1,U40))))</f>
        <v/>
      </c>
      <c r="AB40" s="20" t="n"/>
      <c r="AC40" s="29">
        <f>IF(OR($C40="",AB40="",U40=""),"",AB40*MAX(0,MIN(1,U40)))</f>
        <v/>
      </c>
      <c r="AD40" s="11">
        <f>IF($C40="","",TRIM(IF(AND(I40="Revenue",Y40&lt;&gt;"Yes"),"Revenue not confirmed by owner: excluded from results. ","")&amp;IF(L40="Provisional","Baseline provisional: confirm at first check. ","")&amp;IF(AND(H40="Balance sheet",N(Z40)&gt;N(AB40)*Setup!$B$9*1.001),"Income statement effect exceeds the holding-cost rate. ","")&amp;IF(AND(OR(W40="Behind",W40="Missed"),X40=""),"Name whose condition failed. ","")))</f>
        <v/>
      </c>
    </row>
    <row r="41" ht="42" customHeight="1">
      <c r="A41" s="9" t="n"/>
      <c r="B41" s="9" t="n"/>
      <c r="C41" s="9" t="n"/>
      <c r="D41" s="9" t="n"/>
      <c r="E41" s="9" t="n"/>
      <c r="F41" s="9" t="n"/>
      <c r="G41" s="9" t="n"/>
      <c r="H41" s="9" t="n"/>
      <c r="I41" s="9" t="n"/>
      <c r="J41" s="9" t="n"/>
      <c r="K41" s="36" t="n"/>
      <c r="L41" s="9" t="n"/>
      <c r="M41" s="27" t="n"/>
      <c r="N41" s="36" t="n"/>
      <c r="O41" s="27" t="n"/>
      <c r="P41" s="9" t="n"/>
      <c r="Q41" s="9" t="n"/>
      <c r="R41" s="9" t="n"/>
      <c r="S41" s="36" t="n"/>
      <c r="T41" s="27" t="n"/>
      <c r="U41" s="30">
        <f>IF(OR($C41="",S41="",N41=K41),"",(S41-K41)/(N41-K41))</f>
        <v/>
      </c>
      <c r="V41" s="30">
        <f>IF(OR($C41="",T41="",M41="",O41="",O41&lt;=M41),"",MAX(0,MIN(1,(T41-M41)/(O41-M41))))</f>
        <v/>
      </c>
      <c r="W41" s="11">
        <f>IF($C41="","",IF(S41="","Not yet measured",IF(U41&gt;=1,"Reached",IF(T41&gt;=O41,"Missed",IF(U41&lt;N(V41)*Setup!$B$10,"Behind","On track")))))</f>
        <v/>
      </c>
      <c r="X41" s="9" t="n"/>
      <c r="Y41" s="9" t="n"/>
      <c r="Z41" s="20" t="n"/>
      <c r="AA41" s="29">
        <f>IF(OR($C41="",Z41="",U41=""),"",IF(AND(I41="Revenue",Y41&lt;&gt;"Yes"),0,Z41*MAX(0,MIN(1,U41))))</f>
        <v/>
      </c>
      <c r="AB41" s="20" t="n"/>
      <c r="AC41" s="29">
        <f>IF(OR($C41="",AB41="",U41=""),"",AB41*MAX(0,MIN(1,U41)))</f>
        <v/>
      </c>
      <c r="AD41" s="11">
        <f>IF($C41="","",TRIM(IF(AND(I41="Revenue",Y41&lt;&gt;"Yes"),"Revenue not confirmed by owner: excluded from results. ","")&amp;IF(L41="Provisional","Baseline provisional: confirm at first check. ","")&amp;IF(AND(H41="Balance sheet",N(Z41)&gt;N(AB41)*Setup!$B$9*1.001),"Income statement effect exceeds the holding-cost rate. ","")&amp;IF(AND(OR(W41="Behind",W41="Missed"),X41=""),"Name whose condition failed. ","")))</f>
        <v/>
      </c>
    </row>
    <row r="42" ht="42" customHeight="1">
      <c r="A42" s="9" t="n"/>
      <c r="B42" s="9" t="n"/>
      <c r="C42" s="9" t="n"/>
      <c r="D42" s="9" t="n"/>
      <c r="E42" s="9" t="n"/>
      <c r="F42" s="9" t="n"/>
      <c r="G42" s="9" t="n"/>
      <c r="H42" s="9" t="n"/>
      <c r="I42" s="9" t="n"/>
      <c r="J42" s="9" t="n"/>
      <c r="K42" s="36" t="n"/>
      <c r="L42" s="9" t="n"/>
      <c r="M42" s="27" t="n"/>
      <c r="N42" s="36" t="n"/>
      <c r="O42" s="27" t="n"/>
      <c r="P42" s="9" t="n"/>
      <c r="Q42" s="9" t="n"/>
      <c r="R42" s="9" t="n"/>
      <c r="S42" s="36" t="n"/>
      <c r="T42" s="27" t="n"/>
      <c r="U42" s="30">
        <f>IF(OR($C42="",S42="",N42=K42),"",(S42-K42)/(N42-K42))</f>
        <v/>
      </c>
      <c r="V42" s="30">
        <f>IF(OR($C42="",T42="",M42="",O42="",O42&lt;=M42),"",MAX(0,MIN(1,(T42-M42)/(O42-M42))))</f>
        <v/>
      </c>
      <c r="W42" s="11">
        <f>IF($C42="","",IF(S42="","Not yet measured",IF(U42&gt;=1,"Reached",IF(T42&gt;=O42,"Missed",IF(U42&lt;N(V42)*Setup!$B$10,"Behind","On track")))))</f>
        <v/>
      </c>
      <c r="X42" s="9" t="n"/>
      <c r="Y42" s="9" t="n"/>
      <c r="Z42" s="20" t="n"/>
      <c r="AA42" s="29">
        <f>IF(OR($C42="",Z42="",U42=""),"",IF(AND(I42="Revenue",Y42&lt;&gt;"Yes"),0,Z42*MAX(0,MIN(1,U42))))</f>
        <v/>
      </c>
      <c r="AB42" s="20" t="n"/>
      <c r="AC42" s="29">
        <f>IF(OR($C42="",AB42="",U42=""),"",AB42*MAX(0,MIN(1,U42)))</f>
        <v/>
      </c>
      <c r="AD42" s="11">
        <f>IF($C42="","",TRIM(IF(AND(I42="Revenue",Y42&lt;&gt;"Yes"),"Revenue not confirmed by owner: excluded from results. ","")&amp;IF(L42="Provisional","Baseline provisional: confirm at first check. ","")&amp;IF(AND(H42="Balance sheet",N(Z42)&gt;N(AB42)*Setup!$B$9*1.001),"Income statement effect exceeds the holding-cost rate. ","")&amp;IF(AND(OR(W42="Behind",W42="Missed"),X42=""),"Name whose condition failed. ","")))</f>
        <v/>
      </c>
    </row>
    <row r="43" ht="42" customHeight="1">
      <c r="A43" s="9" t="n"/>
      <c r="B43" s="9" t="n"/>
      <c r="C43" s="9" t="n"/>
      <c r="D43" s="9" t="n"/>
      <c r="E43" s="9" t="n"/>
      <c r="F43" s="9" t="n"/>
      <c r="G43" s="9" t="n"/>
      <c r="H43" s="9" t="n"/>
      <c r="I43" s="9" t="n"/>
      <c r="J43" s="9" t="n"/>
      <c r="K43" s="36" t="n"/>
      <c r="L43" s="9" t="n"/>
      <c r="M43" s="27" t="n"/>
      <c r="N43" s="36" t="n"/>
      <c r="O43" s="27" t="n"/>
      <c r="P43" s="9" t="n"/>
      <c r="Q43" s="9" t="n"/>
      <c r="R43" s="9" t="n"/>
      <c r="S43" s="36" t="n"/>
      <c r="T43" s="27" t="n"/>
      <c r="U43" s="30">
        <f>IF(OR($C43="",S43="",N43=K43),"",(S43-K43)/(N43-K43))</f>
        <v/>
      </c>
      <c r="V43" s="30">
        <f>IF(OR($C43="",T43="",M43="",O43="",O43&lt;=M43),"",MAX(0,MIN(1,(T43-M43)/(O43-M43))))</f>
        <v/>
      </c>
      <c r="W43" s="11">
        <f>IF($C43="","",IF(S43="","Not yet measured",IF(U43&gt;=1,"Reached",IF(T43&gt;=O43,"Missed",IF(U43&lt;N(V43)*Setup!$B$10,"Behind","On track")))))</f>
        <v/>
      </c>
      <c r="X43" s="9" t="n"/>
      <c r="Y43" s="9" t="n"/>
      <c r="Z43" s="20" t="n"/>
      <c r="AA43" s="29">
        <f>IF(OR($C43="",Z43="",U43=""),"",IF(AND(I43="Revenue",Y43&lt;&gt;"Yes"),0,Z43*MAX(0,MIN(1,U43))))</f>
        <v/>
      </c>
      <c r="AB43" s="20" t="n"/>
      <c r="AC43" s="29">
        <f>IF(OR($C43="",AB43="",U43=""),"",AB43*MAX(0,MIN(1,U43)))</f>
        <v/>
      </c>
      <c r="AD43" s="11">
        <f>IF($C43="","",TRIM(IF(AND(I43="Revenue",Y43&lt;&gt;"Yes"),"Revenue not confirmed by owner: excluded from results. ","")&amp;IF(L43="Provisional","Baseline provisional: confirm at first check. ","")&amp;IF(AND(H43="Balance sheet",N(Z43)&gt;N(AB43)*Setup!$B$9*1.001),"Income statement effect exceeds the holding-cost rate. ","")&amp;IF(AND(OR(W43="Behind",W43="Missed"),X43=""),"Name whose condition failed. ","")))</f>
        <v/>
      </c>
    </row>
    <row r="44" ht="42" customHeight="1">
      <c r="A44" s="9" t="n"/>
      <c r="B44" s="9" t="n"/>
      <c r="C44" s="9" t="n"/>
      <c r="D44" s="9" t="n"/>
      <c r="E44" s="9" t="n"/>
      <c r="F44" s="9" t="n"/>
      <c r="G44" s="9" t="n"/>
      <c r="H44" s="9" t="n"/>
      <c r="I44" s="9" t="n"/>
      <c r="J44" s="9" t="n"/>
      <c r="K44" s="36" t="n"/>
      <c r="L44" s="9" t="n"/>
      <c r="M44" s="27" t="n"/>
      <c r="N44" s="36" t="n"/>
      <c r="O44" s="27" t="n"/>
      <c r="P44" s="9" t="n"/>
      <c r="Q44" s="9" t="n"/>
      <c r="R44" s="9" t="n"/>
      <c r="S44" s="36" t="n"/>
      <c r="T44" s="27" t="n"/>
      <c r="U44" s="30">
        <f>IF(OR($C44="",S44="",N44=K44),"",(S44-K44)/(N44-K44))</f>
        <v/>
      </c>
      <c r="V44" s="30">
        <f>IF(OR($C44="",T44="",M44="",O44="",O44&lt;=M44),"",MAX(0,MIN(1,(T44-M44)/(O44-M44))))</f>
        <v/>
      </c>
      <c r="W44" s="11">
        <f>IF($C44="","",IF(S44="","Not yet measured",IF(U44&gt;=1,"Reached",IF(T44&gt;=O44,"Missed",IF(U44&lt;N(V44)*Setup!$B$10,"Behind","On track")))))</f>
        <v/>
      </c>
      <c r="X44" s="9" t="n"/>
      <c r="Y44" s="9" t="n"/>
      <c r="Z44" s="20" t="n"/>
      <c r="AA44" s="29">
        <f>IF(OR($C44="",Z44="",U44=""),"",IF(AND(I44="Revenue",Y44&lt;&gt;"Yes"),0,Z44*MAX(0,MIN(1,U44))))</f>
        <v/>
      </c>
      <c r="AB44" s="20" t="n"/>
      <c r="AC44" s="29">
        <f>IF(OR($C44="",AB44="",U44=""),"",AB44*MAX(0,MIN(1,U44)))</f>
        <v/>
      </c>
      <c r="AD44" s="11">
        <f>IF($C44="","",TRIM(IF(AND(I44="Revenue",Y44&lt;&gt;"Yes"),"Revenue not confirmed by owner: excluded from results. ","")&amp;IF(L44="Provisional","Baseline provisional: confirm at first check. ","")&amp;IF(AND(H44="Balance sheet",N(Z44)&gt;N(AB44)*Setup!$B$9*1.001),"Income statement effect exceeds the holding-cost rate. ","")&amp;IF(AND(OR(W44="Behind",W44="Missed"),X44=""),"Name whose condition failed. ","")))</f>
        <v/>
      </c>
    </row>
    <row r="45" ht="42" customHeight="1">
      <c r="A45" s="9" t="n"/>
      <c r="B45" s="9" t="n"/>
      <c r="C45" s="9" t="n"/>
      <c r="D45" s="9" t="n"/>
      <c r="E45" s="9" t="n"/>
      <c r="F45" s="9" t="n"/>
      <c r="G45" s="9" t="n"/>
      <c r="H45" s="9" t="n"/>
      <c r="I45" s="9" t="n"/>
      <c r="J45" s="9" t="n"/>
      <c r="K45" s="36" t="n"/>
      <c r="L45" s="9" t="n"/>
      <c r="M45" s="27" t="n"/>
      <c r="N45" s="36" t="n"/>
      <c r="O45" s="27" t="n"/>
      <c r="P45" s="9" t="n"/>
      <c r="Q45" s="9" t="n"/>
      <c r="R45" s="9" t="n"/>
      <c r="S45" s="36" t="n"/>
      <c r="T45" s="27" t="n"/>
      <c r="U45" s="30">
        <f>IF(OR($C45="",S45="",N45=K45),"",(S45-K45)/(N45-K45))</f>
        <v/>
      </c>
      <c r="V45" s="30">
        <f>IF(OR($C45="",T45="",M45="",O45="",O45&lt;=M45),"",MAX(0,MIN(1,(T45-M45)/(O45-M45))))</f>
        <v/>
      </c>
      <c r="W45" s="11">
        <f>IF($C45="","",IF(S45="","Not yet measured",IF(U45&gt;=1,"Reached",IF(T45&gt;=O45,"Missed",IF(U45&lt;N(V45)*Setup!$B$10,"Behind","On track")))))</f>
        <v/>
      </c>
      <c r="X45" s="9" t="n"/>
      <c r="Y45" s="9" t="n"/>
      <c r="Z45" s="20" t="n"/>
      <c r="AA45" s="29">
        <f>IF(OR($C45="",Z45="",U45=""),"",IF(AND(I45="Revenue",Y45&lt;&gt;"Yes"),0,Z45*MAX(0,MIN(1,U45))))</f>
        <v/>
      </c>
      <c r="AB45" s="20" t="n"/>
      <c r="AC45" s="29">
        <f>IF(OR($C45="",AB45="",U45=""),"",AB45*MAX(0,MIN(1,U45)))</f>
        <v/>
      </c>
      <c r="AD45" s="11">
        <f>IF($C45="","",TRIM(IF(AND(I45="Revenue",Y45&lt;&gt;"Yes"),"Revenue not confirmed by owner: excluded from results. ","")&amp;IF(L45="Provisional","Baseline provisional: confirm at first check. ","")&amp;IF(AND(H45="Balance sheet",N(Z45)&gt;N(AB45)*Setup!$B$9*1.001),"Income statement effect exceeds the holding-cost rate. ","")&amp;IF(AND(OR(W45="Behind",W45="Missed"),X45=""),"Name whose condition failed. ","")))</f>
        <v/>
      </c>
    </row>
    <row r="46" ht="42" customHeight="1">
      <c r="A46" s="9" t="n"/>
      <c r="B46" s="9" t="n"/>
      <c r="C46" s="9" t="n"/>
      <c r="D46" s="9" t="n"/>
      <c r="E46" s="9" t="n"/>
      <c r="F46" s="9" t="n"/>
      <c r="G46" s="9" t="n"/>
      <c r="H46" s="9" t="n"/>
      <c r="I46" s="9" t="n"/>
      <c r="J46" s="9" t="n"/>
      <c r="K46" s="36" t="n"/>
      <c r="L46" s="9" t="n"/>
      <c r="M46" s="27" t="n"/>
      <c r="N46" s="36" t="n"/>
      <c r="O46" s="27" t="n"/>
      <c r="P46" s="9" t="n"/>
      <c r="Q46" s="9" t="n"/>
      <c r="R46" s="9" t="n"/>
      <c r="S46" s="36" t="n"/>
      <c r="T46" s="27" t="n"/>
      <c r="U46" s="30">
        <f>IF(OR($C46="",S46="",N46=K46),"",(S46-K46)/(N46-K46))</f>
        <v/>
      </c>
      <c r="V46" s="30">
        <f>IF(OR($C46="",T46="",M46="",O46="",O46&lt;=M46),"",MAX(0,MIN(1,(T46-M46)/(O46-M46))))</f>
        <v/>
      </c>
      <c r="W46" s="11">
        <f>IF($C46="","",IF(S46="","Not yet measured",IF(U46&gt;=1,"Reached",IF(T46&gt;=O46,"Missed",IF(U46&lt;N(V46)*Setup!$B$10,"Behind","On track")))))</f>
        <v/>
      </c>
      <c r="X46" s="9" t="n"/>
      <c r="Y46" s="9" t="n"/>
      <c r="Z46" s="20" t="n"/>
      <c r="AA46" s="29">
        <f>IF(OR($C46="",Z46="",U46=""),"",IF(AND(I46="Revenue",Y46&lt;&gt;"Yes"),0,Z46*MAX(0,MIN(1,U46))))</f>
        <v/>
      </c>
      <c r="AB46" s="20" t="n"/>
      <c r="AC46" s="29">
        <f>IF(OR($C46="",AB46="",U46=""),"",AB46*MAX(0,MIN(1,U46)))</f>
        <v/>
      </c>
      <c r="AD46" s="11">
        <f>IF($C46="","",TRIM(IF(AND(I46="Revenue",Y46&lt;&gt;"Yes"),"Revenue not confirmed by owner: excluded from results. ","")&amp;IF(L46="Provisional","Baseline provisional: confirm at first check. ","")&amp;IF(AND(H46="Balance sheet",N(Z46)&gt;N(AB46)*Setup!$B$9*1.001),"Income statement effect exceeds the holding-cost rate. ","")&amp;IF(AND(OR(W46="Behind",W46="Missed"),X46=""),"Name whose condition failed. ","")))</f>
        <v/>
      </c>
    </row>
    <row r="47" ht="42" customHeight="1">
      <c r="A47" s="9" t="n"/>
      <c r="B47" s="9" t="n"/>
      <c r="C47" s="9" t="n"/>
      <c r="D47" s="9" t="n"/>
      <c r="E47" s="9" t="n"/>
      <c r="F47" s="9" t="n"/>
      <c r="G47" s="9" t="n"/>
      <c r="H47" s="9" t="n"/>
      <c r="I47" s="9" t="n"/>
      <c r="J47" s="9" t="n"/>
      <c r="K47" s="36" t="n"/>
      <c r="L47" s="9" t="n"/>
      <c r="M47" s="27" t="n"/>
      <c r="N47" s="36" t="n"/>
      <c r="O47" s="27" t="n"/>
      <c r="P47" s="9" t="n"/>
      <c r="Q47" s="9" t="n"/>
      <c r="R47" s="9" t="n"/>
      <c r="S47" s="36" t="n"/>
      <c r="T47" s="27" t="n"/>
      <c r="U47" s="30">
        <f>IF(OR($C47="",S47="",N47=K47),"",(S47-K47)/(N47-K47))</f>
        <v/>
      </c>
      <c r="V47" s="30">
        <f>IF(OR($C47="",T47="",M47="",O47="",O47&lt;=M47),"",MAX(0,MIN(1,(T47-M47)/(O47-M47))))</f>
        <v/>
      </c>
      <c r="W47" s="11">
        <f>IF($C47="","",IF(S47="","Not yet measured",IF(U47&gt;=1,"Reached",IF(T47&gt;=O47,"Missed",IF(U47&lt;N(V47)*Setup!$B$10,"Behind","On track")))))</f>
        <v/>
      </c>
      <c r="X47" s="9" t="n"/>
      <c r="Y47" s="9" t="n"/>
      <c r="Z47" s="20" t="n"/>
      <c r="AA47" s="29">
        <f>IF(OR($C47="",Z47="",U47=""),"",IF(AND(I47="Revenue",Y47&lt;&gt;"Yes"),0,Z47*MAX(0,MIN(1,U47))))</f>
        <v/>
      </c>
      <c r="AB47" s="20" t="n"/>
      <c r="AC47" s="29">
        <f>IF(OR($C47="",AB47="",U47=""),"",AB47*MAX(0,MIN(1,U47)))</f>
        <v/>
      </c>
      <c r="AD47" s="11">
        <f>IF($C47="","",TRIM(IF(AND(I47="Revenue",Y47&lt;&gt;"Yes"),"Revenue not confirmed by owner: excluded from results. ","")&amp;IF(L47="Provisional","Baseline provisional: confirm at first check. ","")&amp;IF(AND(H47="Balance sheet",N(Z47)&gt;N(AB47)*Setup!$B$9*1.001),"Income statement effect exceeds the holding-cost rate. ","")&amp;IF(AND(OR(W47="Behind",W47="Missed"),X47=""),"Name whose condition failed. ","")))</f>
        <v/>
      </c>
    </row>
    <row r="48" ht="42" customHeight="1">
      <c r="A48" s="9" t="n"/>
      <c r="B48" s="9" t="n"/>
      <c r="C48" s="9" t="n"/>
      <c r="D48" s="9" t="n"/>
      <c r="E48" s="9" t="n"/>
      <c r="F48" s="9" t="n"/>
      <c r="G48" s="9" t="n"/>
      <c r="H48" s="9" t="n"/>
      <c r="I48" s="9" t="n"/>
      <c r="J48" s="9" t="n"/>
      <c r="K48" s="36" t="n"/>
      <c r="L48" s="9" t="n"/>
      <c r="M48" s="27" t="n"/>
      <c r="N48" s="36" t="n"/>
      <c r="O48" s="27" t="n"/>
      <c r="P48" s="9" t="n"/>
      <c r="Q48" s="9" t="n"/>
      <c r="R48" s="9" t="n"/>
      <c r="S48" s="36" t="n"/>
      <c r="T48" s="27" t="n"/>
      <c r="U48" s="30">
        <f>IF(OR($C48="",S48="",N48=K48),"",(S48-K48)/(N48-K48))</f>
        <v/>
      </c>
      <c r="V48" s="30">
        <f>IF(OR($C48="",T48="",M48="",O48="",O48&lt;=M48),"",MAX(0,MIN(1,(T48-M48)/(O48-M48))))</f>
        <v/>
      </c>
      <c r="W48" s="11">
        <f>IF($C48="","",IF(S48="","Not yet measured",IF(U48&gt;=1,"Reached",IF(T48&gt;=O48,"Missed",IF(U48&lt;N(V48)*Setup!$B$10,"Behind","On track")))))</f>
        <v/>
      </c>
      <c r="X48" s="9" t="n"/>
      <c r="Y48" s="9" t="n"/>
      <c r="Z48" s="20" t="n"/>
      <c r="AA48" s="29">
        <f>IF(OR($C48="",Z48="",U48=""),"",IF(AND(I48="Revenue",Y48&lt;&gt;"Yes"),0,Z48*MAX(0,MIN(1,U48))))</f>
        <v/>
      </c>
      <c r="AB48" s="20" t="n"/>
      <c r="AC48" s="29">
        <f>IF(OR($C48="",AB48="",U48=""),"",AB48*MAX(0,MIN(1,U48)))</f>
        <v/>
      </c>
      <c r="AD48" s="11">
        <f>IF($C48="","",TRIM(IF(AND(I48="Revenue",Y48&lt;&gt;"Yes"),"Revenue not confirmed by owner: excluded from results. ","")&amp;IF(L48="Provisional","Baseline provisional: confirm at first check. ","")&amp;IF(AND(H48="Balance sheet",N(Z48)&gt;N(AB48)*Setup!$B$9*1.001),"Income statement effect exceeds the holding-cost rate. ","")&amp;IF(AND(OR(W48="Behind",W48="Missed"),X48=""),"Name whose condition failed. ","")))</f>
        <v/>
      </c>
    </row>
    <row r="49" ht="42" customHeight="1">
      <c r="A49" s="9" t="n"/>
      <c r="B49" s="9" t="n"/>
      <c r="C49" s="9" t="n"/>
      <c r="D49" s="9" t="n"/>
      <c r="E49" s="9" t="n"/>
      <c r="F49" s="9" t="n"/>
      <c r="G49" s="9" t="n"/>
      <c r="H49" s="9" t="n"/>
      <c r="I49" s="9" t="n"/>
      <c r="J49" s="9" t="n"/>
      <c r="K49" s="36" t="n"/>
      <c r="L49" s="9" t="n"/>
      <c r="M49" s="27" t="n"/>
      <c r="N49" s="36" t="n"/>
      <c r="O49" s="27" t="n"/>
      <c r="P49" s="9" t="n"/>
      <c r="Q49" s="9" t="n"/>
      <c r="R49" s="9" t="n"/>
      <c r="S49" s="36" t="n"/>
      <c r="T49" s="27" t="n"/>
      <c r="U49" s="30">
        <f>IF(OR($C49="",S49="",N49=K49),"",(S49-K49)/(N49-K49))</f>
        <v/>
      </c>
      <c r="V49" s="30">
        <f>IF(OR($C49="",T49="",M49="",O49="",O49&lt;=M49),"",MAX(0,MIN(1,(T49-M49)/(O49-M49))))</f>
        <v/>
      </c>
      <c r="W49" s="11">
        <f>IF($C49="","",IF(S49="","Not yet measured",IF(U49&gt;=1,"Reached",IF(T49&gt;=O49,"Missed",IF(U49&lt;N(V49)*Setup!$B$10,"Behind","On track")))))</f>
        <v/>
      </c>
      <c r="X49" s="9" t="n"/>
      <c r="Y49" s="9" t="n"/>
      <c r="Z49" s="20" t="n"/>
      <c r="AA49" s="29">
        <f>IF(OR($C49="",Z49="",U49=""),"",IF(AND(I49="Revenue",Y49&lt;&gt;"Yes"),0,Z49*MAX(0,MIN(1,U49))))</f>
        <v/>
      </c>
      <c r="AB49" s="20" t="n"/>
      <c r="AC49" s="29">
        <f>IF(OR($C49="",AB49="",U49=""),"",AB49*MAX(0,MIN(1,U49)))</f>
        <v/>
      </c>
      <c r="AD49" s="11">
        <f>IF($C49="","",TRIM(IF(AND(I49="Revenue",Y49&lt;&gt;"Yes"),"Revenue not confirmed by owner: excluded from results. ","")&amp;IF(L49="Provisional","Baseline provisional: confirm at first check. ","")&amp;IF(AND(H49="Balance sheet",N(Z49)&gt;N(AB49)*Setup!$B$9*1.001),"Income statement effect exceeds the holding-cost rate. ","")&amp;IF(AND(OR(W49="Behind",W49="Missed"),X49=""),"Name whose condition failed. ","")))</f>
        <v/>
      </c>
    </row>
    <row r="50" ht="42" customHeight="1">
      <c r="A50" s="9" t="n"/>
      <c r="B50" s="9" t="n"/>
      <c r="C50" s="9" t="n"/>
      <c r="D50" s="9" t="n"/>
      <c r="E50" s="9" t="n"/>
      <c r="F50" s="9" t="n"/>
      <c r="G50" s="9" t="n"/>
      <c r="H50" s="9" t="n"/>
      <c r="I50" s="9" t="n"/>
      <c r="J50" s="9" t="n"/>
      <c r="K50" s="36" t="n"/>
      <c r="L50" s="9" t="n"/>
      <c r="M50" s="27" t="n"/>
      <c r="N50" s="36" t="n"/>
      <c r="O50" s="27" t="n"/>
      <c r="P50" s="9" t="n"/>
      <c r="Q50" s="9" t="n"/>
      <c r="R50" s="9" t="n"/>
      <c r="S50" s="36" t="n"/>
      <c r="T50" s="27" t="n"/>
      <c r="U50" s="30">
        <f>IF(OR($C50="",S50="",N50=K50),"",(S50-K50)/(N50-K50))</f>
        <v/>
      </c>
      <c r="V50" s="30">
        <f>IF(OR($C50="",T50="",M50="",O50="",O50&lt;=M50),"",MAX(0,MIN(1,(T50-M50)/(O50-M50))))</f>
        <v/>
      </c>
      <c r="W50" s="11">
        <f>IF($C50="","",IF(S50="","Not yet measured",IF(U50&gt;=1,"Reached",IF(T50&gt;=O50,"Missed",IF(U50&lt;N(V50)*Setup!$B$10,"Behind","On track")))))</f>
        <v/>
      </c>
      <c r="X50" s="9" t="n"/>
      <c r="Y50" s="9" t="n"/>
      <c r="Z50" s="20" t="n"/>
      <c r="AA50" s="29">
        <f>IF(OR($C50="",Z50="",U50=""),"",IF(AND(I50="Revenue",Y50&lt;&gt;"Yes"),0,Z50*MAX(0,MIN(1,U50))))</f>
        <v/>
      </c>
      <c r="AB50" s="20" t="n"/>
      <c r="AC50" s="29">
        <f>IF(OR($C50="",AB50="",U50=""),"",AB50*MAX(0,MIN(1,U50)))</f>
        <v/>
      </c>
      <c r="AD50" s="11">
        <f>IF($C50="","",TRIM(IF(AND(I50="Revenue",Y50&lt;&gt;"Yes"),"Revenue not confirmed by owner: excluded from results. ","")&amp;IF(L50="Provisional","Baseline provisional: confirm at first check. ","")&amp;IF(AND(H50="Balance sheet",N(Z50)&gt;N(AB50)*Setup!$B$9*1.001),"Income statement effect exceeds the holding-cost rate. ","")&amp;IF(AND(OR(W50="Behind",W50="Missed"),X50=""),"Name whose condition failed. ","")))</f>
        <v/>
      </c>
    </row>
    <row r="51" ht="42" customHeight="1">
      <c r="A51" s="9" t="n"/>
      <c r="B51" s="9" t="n"/>
      <c r="C51" s="9" t="n"/>
      <c r="D51" s="9" t="n"/>
      <c r="E51" s="9" t="n"/>
      <c r="F51" s="9" t="n"/>
      <c r="G51" s="9" t="n"/>
      <c r="H51" s="9" t="n"/>
      <c r="I51" s="9" t="n"/>
      <c r="J51" s="9" t="n"/>
      <c r="K51" s="36" t="n"/>
      <c r="L51" s="9" t="n"/>
      <c r="M51" s="27" t="n"/>
      <c r="N51" s="36" t="n"/>
      <c r="O51" s="27" t="n"/>
      <c r="P51" s="9" t="n"/>
      <c r="Q51" s="9" t="n"/>
      <c r="R51" s="9" t="n"/>
      <c r="S51" s="36" t="n"/>
      <c r="T51" s="27" t="n"/>
      <c r="U51" s="30">
        <f>IF(OR($C51="",S51="",N51=K51),"",(S51-K51)/(N51-K51))</f>
        <v/>
      </c>
      <c r="V51" s="30">
        <f>IF(OR($C51="",T51="",M51="",O51="",O51&lt;=M51),"",MAX(0,MIN(1,(T51-M51)/(O51-M51))))</f>
        <v/>
      </c>
      <c r="W51" s="11">
        <f>IF($C51="","",IF(S51="","Not yet measured",IF(U51&gt;=1,"Reached",IF(T51&gt;=O51,"Missed",IF(U51&lt;N(V51)*Setup!$B$10,"Behind","On track")))))</f>
        <v/>
      </c>
      <c r="X51" s="9" t="n"/>
      <c r="Y51" s="9" t="n"/>
      <c r="Z51" s="20" t="n"/>
      <c r="AA51" s="29">
        <f>IF(OR($C51="",Z51="",U51=""),"",IF(AND(I51="Revenue",Y51&lt;&gt;"Yes"),0,Z51*MAX(0,MIN(1,U51))))</f>
        <v/>
      </c>
      <c r="AB51" s="20" t="n"/>
      <c r="AC51" s="29">
        <f>IF(OR($C51="",AB51="",U51=""),"",AB51*MAX(0,MIN(1,U51)))</f>
        <v/>
      </c>
      <c r="AD51" s="11">
        <f>IF($C51="","",TRIM(IF(AND(I51="Revenue",Y51&lt;&gt;"Yes"),"Revenue not confirmed by owner: excluded from results. ","")&amp;IF(L51="Provisional","Baseline provisional: confirm at first check. ","")&amp;IF(AND(H51="Balance sheet",N(Z51)&gt;N(AB51)*Setup!$B$9*1.001),"Income statement effect exceeds the holding-cost rate. ","")&amp;IF(AND(OR(W51="Behind",W51="Missed"),X51=""),"Name whose condition failed. ","")))</f>
        <v/>
      </c>
    </row>
    <row r="52" ht="42" customHeight="1">
      <c r="A52" s="9" t="n"/>
      <c r="B52" s="9" t="n"/>
      <c r="C52" s="9" t="n"/>
      <c r="D52" s="9" t="n"/>
      <c r="E52" s="9" t="n"/>
      <c r="F52" s="9" t="n"/>
      <c r="G52" s="9" t="n"/>
      <c r="H52" s="9" t="n"/>
      <c r="I52" s="9" t="n"/>
      <c r="J52" s="9" t="n"/>
      <c r="K52" s="36" t="n"/>
      <c r="L52" s="9" t="n"/>
      <c r="M52" s="27" t="n"/>
      <c r="N52" s="36" t="n"/>
      <c r="O52" s="27" t="n"/>
      <c r="P52" s="9" t="n"/>
      <c r="Q52" s="9" t="n"/>
      <c r="R52" s="9" t="n"/>
      <c r="S52" s="36" t="n"/>
      <c r="T52" s="27" t="n"/>
      <c r="U52" s="30">
        <f>IF(OR($C52="",S52="",N52=K52),"",(S52-K52)/(N52-K52))</f>
        <v/>
      </c>
      <c r="V52" s="30">
        <f>IF(OR($C52="",T52="",M52="",O52="",O52&lt;=M52),"",MAX(0,MIN(1,(T52-M52)/(O52-M52))))</f>
        <v/>
      </c>
      <c r="W52" s="11">
        <f>IF($C52="","",IF(S52="","Not yet measured",IF(U52&gt;=1,"Reached",IF(T52&gt;=O52,"Missed",IF(U52&lt;N(V52)*Setup!$B$10,"Behind","On track")))))</f>
        <v/>
      </c>
      <c r="X52" s="9" t="n"/>
      <c r="Y52" s="9" t="n"/>
      <c r="Z52" s="20" t="n"/>
      <c r="AA52" s="29">
        <f>IF(OR($C52="",Z52="",U52=""),"",IF(AND(I52="Revenue",Y52&lt;&gt;"Yes"),0,Z52*MAX(0,MIN(1,U52))))</f>
        <v/>
      </c>
      <c r="AB52" s="20" t="n"/>
      <c r="AC52" s="29">
        <f>IF(OR($C52="",AB52="",U52=""),"",AB52*MAX(0,MIN(1,U52)))</f>
        <v/>
      </c>
      <c r="AD52" s="11">
        <f>IF($C52="","",TRIM(IF(AND(I52="Revenue",Y52&lt;&gt;"Yes"),"Revenue not confirmed by owner: excluded from results. ","")&amp;IF(L52="Provisional","Baseline provisional: confirm at first check. ","")&amp;IF(AND(H52="Balance sheet",N(Z52)&gt;N(AB52)*Setup!$B$9*1.001),"Income statement effect exceeds the holding-cost rate. ","")&amp;IF(AND(OR(W52="Behind",W52="Missed"),X52=""),"Name whose condition failed. ","")))</f>
        <v/>
      </c>
    </row>
    <row r="53" ht="42" customHeight="1">
      <c r="A53" s="9" t="n"/>
      <c r="B53" s="9" t="n"/>
      <c r="C53" s="9" t="n"/>
      <c r="D53" s="9" t="n"/>
      <c r="E53" s="9" t="n"/>
      <c r="F53" s="9" t="n"/>
      <c r="G53" s="9" t="n"/>
      <c r="H53" s="9" t="n"/>
      <c r="I53" s="9" t="n"/>
      <c r="J53" s="9" t="n"/>
      <c r="K53" s="36" t="n"/>
      <c r="L53" s="9" t="n"/>
      <c r="M53" s="27" t="n"/>
      <c r="N53" s="36" t="n"/>
      <c r="O53" s="27" t="n"/>
      <c r="P53" s="9" t="n"/>
      <c r="Q53" s="9" t="n"/>
      <c r="R53" s="9" t="n"/>
      <c r="S53" s="36" t="n"/>
      <c r="T53" s="27" t="n"/>
      <c r="U53" s="30">
        <f>IF(OR($C53="",S53="",N53=K53),"",(S53-K53)/(N53-K53))</f>
        <v/>
      </c>
      <c r="V53" s="30">
        <f>IF(OR($C53="",T53="",M53="",O53="",O53&lt;=M53),"",MAX(0,MIN(1,(T53-M53)/(O53-M53))))</f>
        <v/>
      </c>
      <c r="W53" s="11">
        <f>IF($C53="","",IF(S53="","Not yet measured",IF(U53&gt;=1,"Reached",IF(T53&gt;=O53,"Missed",IF(U53&lt;N(V53)*Setup!$B$10,"Behind","On track")))))</f>
        <v/>
      </c>
      <c r="X53" s="9" t="n"/>
      <c r="Y53" s="9" t="n"/>
      <c r="Z53" s="20" t="n"/>
      <c r="AA53" s="29">
        <f>IF(OR($C53="",Z53="",U53=""),"",IF(AND(I53="Revenue",Y53&lt;&gt;"Yes"),0,Z53*MAX(0,MIN(1,U53))))</f>
        <v/>
      </c>
      <c r="AB53" s="20" t="n"/>
      <c r="AC53" s="29">
        <f>IF(OR($C53="",AB53="",U53=""),"",AB53*MAX(0,MIN(1,U53)))</f>
        <v/>
      </c>
      <c r="AD53" s="11">
        <f>IF($C53="","",TRIM(IF(AND(I53="Revenue",Y53&lt;&gt;"Yes"),"Revenue not confirmed by owner: excluded from results. ","")&amp;IF(L53="Provisional","Baseline provisional: confirm at first check. ","")&amp;IF(AND(H53="Balance sheet",N(Z53)&gt;N(AB53)*Setup!$B$9*1.001),"Income statement effect exceeds the holding-cost rate. ","")&amp;IF(AND(OR(W53="Behind",W53="Missed"),X53=""),"Name whose condition failed. ","")))</f>
        <v/>
      </c>
    </row>
    <row r="54" ht="42" customHeight="1">
      <c r="A54" s="9" t="n"/>
      <c r="B54" s="9" t="n"/>
      <c r="C54" s="9" t="n"/>
      <c r="D54" s="9" t="n"/>
      <c r="E54" s="9" t="n"/>
      <c r="F54" s="9" t="n"/>
      <c r="G54" s="9" t="n"/>
      <c r="H54" s="9" t="n"/>
      <c r="I54" s="9" t="n"/>
      <c r="J54" s="9" t="n"/>
      <c r="K54" s="36" t="n"/>
      <c r="L54" s="9" t="n"/>
      <c r="M54" s="27" t="n"/>
      <c r="N54" s="36" t="n"/>
      <c r="O54" s="27" t="n"/>
      <c r="P54" s="9" t="n"/>
      <c r="Q54" s="9" t="n"/>
      <c r="R54" s="9" t="n"/>
      <c r="S54" s="36" t="n"/>
      <c r="T54" s="27" t="n"/>
      <c r="U54" s="30">
        <f>IF(OR($C54="",S54="",N54=K54),"",(S54-K54)/(N54-K54))</f>
        <v/>
      </c>
      <c r="V54" s="30">
        <f>IF(OR($C54="",T54="",M54="",O54="",O54&lt;=M54),"",MAX(0,MIN(1,(T54-M54)/(O54-M54))))</f>
        <v/>
      </c>
      <c r="W54" s="11">
        <f>IF($C54="","",IF(S54="","Not yet measured",IF(U54&gt;=1,"Reached",IF(T54&gt;=O54,"Missed",IF(U54&lt;N(V54)*Setup!$B$10,"Behind","On track")))))</f>
        <v/>
      </c>
      <c r="X54" s="9" t="n"/>
      <c r="Y54" s="9" t="n"/>
      <c r="Z54" s="20" t="n"/>
      <c r="AA54" s="29">
        <f>IF(OR($C54="",Z54="",U54=""),"",IF(AND(I54="Revenue",Y54&lt;&gt;"Yes"),0,Z54*MAX(0,MIN(1,U54))))</f>
        <v/>
      </c>
      <c r="AB54" s="20" t="n"/>
      <c r="AC54" s="29">
        <f>IF(OR($C54="",AB54="",U54=""),"",AB54*MAX(0,MIN(1,U54)))</f>
        <v/>
      </c>
      <c r="AD54" s="11">
        <f>IF($C54="","",TRIM(IF(AND(I54="Revenue",Y54&lt;&gt;"Yes"),"Revenue not confirmed by owner: excluded from results. ","")&amp;IF(L54="Provisional","Baseline provisional: confirm at first check. ","")&amp;IF(AND(H54="Balance sheet",N(Z54)&gt;N(AB54)*Setup!$B$9*1.001),"Income statement effect exceeds the holding-cost rate. ","")&amp;IF(AND(OR(W54="Behind",W54="Missed"),X54=""),"Name whose condition failed. ","")))</f>
        <v/>
      </c>
    </row>
    <row r="55" ht="42" customHeight="1">
      <c r="A55" s="9" t="n"/>
      <c r="B55" s="9" t="n"/>
      <c r="C55" s="9" t="n"/>
      <c r="D55" s="9" t="n"/>
      <c r="E55" s="9" t="n"/>
      <c r="F55" s="9" t="n"/>
      <c r="G55" s="9" t="n"/>
      <c r="H55" s="9" t="n"/>
      <c r="I55" s="9" t="n"/>
      <c r="J55" s="9" t="n"/>
      <c r="K55" s="36" t="n"/>
      <c r="L55" s="9" t="n"/>
      <c r="M55" s="27" t="n"/>
      <c r="N55" s="36" t="n"/>
      <c r="O55" s="27" t="n"/>
      <c r="P55" s="9" t="n"/>
      <c r="Q55" s="9" t="n"/>
      <c r="R55" s="9" t="n"/>
      <c r="S55" s="36" t="n"/>
      <c r="T55" s="27" t="n"/>
      <c r="U55" s="30">
        <f>IF(OR($C55="",S55="",N55=K55),"",(S55-K55)/(N55-K55))</f>
        <v/>
      </c>
      <c r="V55" s="30">
        <f>IF(OR($C55="",T55="",M55="",O55="",O55&lt;=M55),"",MAX(0,MIN(1,(T55-M55)/(O55-M55))))</f>
        <v/>
      </c>
      <c r="W55" s="11">
        <f>IF($C55="","",IF(S55="","Not yet measured",IF(U55&gt;=1,"Reached",IF(T55&gt;=O55,"Missed",IF(U55&lt;N(V55)*Setup!$B$10,"Behind","On track")))))</f>
        <v/>
      </c>
      <c r="X55" s="9" t="n"/>
      <c r="Y55" s="9" t="n"/>
      <c r="Z55" s="20" t="n"/>
      <c r="AA55" s="29">
        <f>IF(OR($C55="",Z55="",U55=""),"",IF(AND(I55="Revenue",Y55&lt;&gt;"Yes"),0,Z55*MAX(0,MIN(1,U55))))</f>
        <v/>
      </c>
      <c r="AB55" s="20" t="n"/>
      <c r="AC55" s="29">
        <f>IF(OR($C55="",AB55="",U55=""),"",AB55*MAX(0,MIN(1,U55)))</f>
        <v/>
      </c>
      <c r="AD55" s="11">
        <f>IF($C55="","",TRIM(IF(AND(I55="Revenue",Y55&lt;&gt;"Yes"),"Revenue not confirmed by owner: excluded from results. ","")&amp;IF(L55="Provisional","Baseline provisional: confirm at first check. ","")&amp;IF(AND(H55="Balance sheet",N(Z55)&gt;N(AB55)*Setup!$B$9*1.001),"Income statement effect exceeds the holding-cost rate. ","")&amp;IF(AND(OR(W55="Behind",W55="Missed"),X55=""),"Name whose condition failed. ","")))</f>
        <v/>
      </c>
    </row>
    <row r="56" ht="42" customHeight="1">
      <c r="A56" s="9" t="n"/>
      <c r="B56" s="9" t="n"/>
      <c r="C56" s="9" t="n"/>
      <c r="D56" s="9" t="n"/>
      <c r="E56" s="9" t="n"/>
      <c r="F56" s="9" t="n"/>
      <c r="G56" s="9" t="n"/>
      <c r="H56" s="9" t="n"/>
      <c r="I56" s="9" t="n"/>
      <c r="J56" s="9" t="n"/>
      <c r="K56" s="36" t="n"/>
      <c r="L56" s="9" t="n"/>
      <c r="M56" s="27" t="n"/>
      <c r="N56" s="36" t="n"/>
      <c r="O56" s="27" t="n"/>
      <c r="P56" s="9" t="n"/>
      <c r="Q56" s="9" t="n"/>
      <c r="R56" s="9" t="n"/>
      <c r="S56" s="36" t="n"/>
      <c r="T56" s="27" t="n"/>
      <c r="U56" s="30">
        <f>IF(OR($C56="",S56="",N56=K56),"",(S56-K56)/(N56-K56))</f>
        <v/>
      </c>
      <c r="V56" s="30">
        <f>IF(OR($C56="",T56="",M56="",O56="",O56&lt;=M56),"",MAX(0,MIN(1,(T56-M56)/(O56-M56))))</f>
        <v/>
      </c>
      <c r="W56" s="11">
        <f>IF($C56="","",IF(S56="","Not yet measured",IF(U56&gt;=1,"Reached",IF(T56&gt;=O56,"Missed",IF(U56&lt;N(V56)*Setup!$B$10,"Behind","On track")))))</f>
        <v/>
      </c>
      <c r="X56" s="9" t="n"/>
      <c r="Y56" s="9" t="n"/>
      <c r="Z56" s="20" t="n"/>
      <c r="AA56" s="29">
        <f>IF(OR($C56="",Z56="",U56=""),"",IF(AND(I56="Revenue",Y56&lt;&gt;"Yes"),0,Z56*MAX(0,MIN(1,U56))))</f>
        <v/>
      </c>
      <c r="AB56" s="20" t="n"/>
      <c r="AC56" s="29">
        <f>IF(OR($C56="",AB56="",U56=""),"",AB56*MAX(0,MIN(1,U56)))</f>
        <v/>
      </c>
      <c r="AD56" s="11">
        <f>IF($C56="","",TRIM(IF(AND(I56="Revenue",Y56&lt;&gt;"Yes"),"Revenue not confirmed by owner: excluded from results. ","")&amp;IF(L56="Provisional","Baseline provisional: confirm at first check. ","")&amp;IF(AND(H56="Balance sheet",N(Z56)&gt;N(AB56)*Setup!$B$9*1.001),"Income statement effect exceeds the holding-cost rate. ","")&amp;IF(AND(OR(W56="Behind",W56="Missed"),X56=""),"Name whose condition failed. ","")))</f>
        <v/>
      </c>
    </row>
    <row r="57" ht="42" customHeight="1">
      <c r="A57" s="9" t="n"/>
      <c r="B57" s="9" t="n"/>
      <c r="C57" s="9" t="n"/>
      <c r="D57" s="9" t="n"/>
      <c r="E57" s="9" t="n"/>
      <c r="F57" s="9" t="n"/>
      <c r="G57" s="9" t="n"/>
      <c r="H57" s="9" t="n"/>
      <c r="I57" s="9" t="n"/>
      <c r="J57" s="9" t="n"/>
      <c r="K57" s="36" t="n"/>
      <c r="L57" s="9" t="n"/>
      <c r="M57" s="27" t="n"/>
      <c r="N57" s="36" t="n"/>
      <c r="O57" s="27" t="n"/>
      <c r="P57" s="9" t="n"/>
      <c r="Q57" s="9" t="n"/>
      <c r="R57" s="9" t="n"/>
      <c r="S57" s="36" t="n"/>
      <c r="T57" s="27" t="n"/>
      <c r="U57" s="30">
        <f>IF(OR($C57="",S57="",N57=K57),"",(S57-K57)/(N57-K57))</f>
        <v/>
      </c>
      <c r="V57" s="30">
        <f>IF(OR($C57="",T57="",M57="",O57="",O57&lt;=M57),"",MAX(0,MIN(1,(T57-M57)/(O57-M57))))</f>
        <v/>
      </c>
      <c r="W57" s="11">
        <f>IF($C57="","",IF(S57="","Not yet measured",IF(U57&gt;=1,"Reached",IF(T57&gt;=O57,"Missed",IF(U57&lt;N(V57)*Setup!$B$10,"Behind","On track")))))</f>
        <v/>
      </c>
      <c r="X57" s="9" t="n"/>
      <c r="Y57" s="9" t="n"/>
      <c r="Z57" s="20" t="n"/>
      <c r="AA57" s="29">
        <f>IF(OR($C57="",Z57="",U57=""),"",IF(AND(I57="Revenue",Y57&lt;&gt;"Yes"),0,Z57*MAX(0,MIN(1,U57))))</f>
        <v/>
      </c>
      <c r="AB57" s="20" t="n"/>
      <c r="AC57" s="29">
        <f>IF(OR($C57="",AB57="",U57=""),"",AB57*MAX(0,MIN(1,U57)))</f>
        <v/>
      </c>
      <c r="AD57" s="11">
        <f>IF($C57="","",TRIM(IF(AND(I57="Revenue",Y57&lt;&gt;"Yes"),"Revenue not confirmed by owner: excluded from results. ","")&amp;IF(L57="Provisional","Baseline provisional: confirm at first check. ","")&amp;IF(AND(H57="Balance sheet",N(Z57)&gt;N(AB57)*Setup!$B$9*1.001),"Income statement effect exceeds the holding-cost rate. ","")&amp;IF(AND(OR(W57="Behind",W57="Missed"),X57=""),"Name whose condition failed. ","")))</f>
        <v/>
      </c>
    </row>
    <row r="58" ht="42" customHeight="1">
      <c r="A58" s="9" t="n"/>
      <c r="B58" s="9" t="n"/>
      <c r="C58" s="9" t="n"/>
      <c r="D58" s="9" t="n"/>
      <c r="E58" s="9" t="n"/>
      <c r="F58" s="9" t="n"/>
      <c r="G58" s="9" t="n"/>
      <c r="H58" s="9" t="n"/>
      <c r="I58" s="9" t="n"/>
      <c r="J58" s="9" t="n"/>
      <c r="K58" s="36" t="n"/>
      <c r="L58" s="9" t="n"/>
      <c r="M58" s="27" t="n"/>
      <c r="N58" s="36" t="n"/>
      <c r="O58" s="27" t="n"/>
      <c r="P58" s="9" t="n"/>
      <c r="Q58" s="9" t="n"/>
      <c r="R58" s="9" t="n"/>
      <c r="S58" s="36" t="n"/>
      <c r="T58" s="27" t="n"/>
      <c r="U58" s="30">
        <f>IF(OR($C58="",S58="",N58=K58),"",(S58-K58)/(N58-K58))</f>
        <v/>
      </c>
      <c r="V58" s="30">
        <f>IF(OR($C58="",T58="",M58="",O58="",O58&lt;=M58),"",MAX(0,MIN(1,(T58-M58)/(O58-M58))))</f>
        <v/>
      </c>
      <c r="W58" s="11">
        <f>IF($C58="","",IF(S58="","Not yet measured",IF(U58&gt;=1,"Reached",IF(T58&gt;=O58,"Missed",IF(U58&lt;N(V58)*Setup!$B$10,"Behind","On track")))))</f>
        <v/>
      </c>
      <c r="X58" s="9" t="n"/>
      <c r="Y58" s="9" t="n"/>
      <c r="Z58" s="20" t="n"/>
      <c r="AA58" s="29">
        <f>IF(OR($C58="",Z58="",U58=""),"",IF(AND(I58="Revenue",Y58&lt;&gt;"Yes"),0,Z58*MAX(0,MIN(1,U58))))</f>
        <v/>
      </c>
      <c r="AB58" s="20" t="n"/>
      <c r="AC58" s="29">
        <f>IF(OR($C58="",AB58="",U58=""),"",AB58*MAX(0,MIN(1,U58)))</f>
        <v/>
      </c>
      <c r="AD58" s="11">
        <f>IF($C58="","",TRIM(IF(AND(I58="Revenue",Y58&lt;&gt;"Yes"),"Revenue not confirmed by owner: excluded from results. ","")&amp;IF(L58="Provisional","Baseline provisional: confirm at first check. ","")&amp;IF(AND(H58="Balance sheet",N(Z58)&gt;N(AB58)*Setup!$B$9*1.001),"Income statement effect exceeds the holding-cost rate. ","")&amp;IF(AND(OR(W58="Behind",W58="Missed"),X58=""),"Name whose condition failed. ","")))</f>
        <v/>
      </c>
    </row>
    <row r="59" ht="42" customHeight="1">
      <c r="A59" s="9" t="n"/>
      <c r="B59" s="9" t="n"/>
      <c r="C59" s="9" t="n"/>
      <c r="D59" s="9" t="n"/>
      <c r="E59" s="9" t="n"/>
      <c r="F59" s="9" t="n"/>
      <c r="G59" s="9" t="n"/>
      <c r="H59" s="9" t="n"/>
      <c r="I59" s="9" t="n"/>
      <c r="J59" s="9" t="n"/>
      <c r="K59" s="36" t="n"/>
      <c r="L59" s="9" t="n"/>
      <c r="M59" s="27" t="n"/>
      <c r="N59" s="36" t="n"/>
      <c r="O59" s="27" t="n"/>
      <c r="P59" s="9" t="n"/>
      <c r="Q59" s="9" t="n"/>
      <c r="R59" s="9" t="n"/>
      <c r="S59" s="36" t="n"/>
      <c r="T59" s="27" t="n"/>
      <c r="U59" s="30">
        <f>IF(OR($C59="",S59="",N59=K59),"",(S59-K59)/(N59-K59))</f>
        <v/>
      </c>
      <c r="V59" s="30">
        <f>IF(OR($C59="",T59="",M59="",O59="",O59&lt;=M59),"",MAX(0,MIN(1,(T59-M59)/(O59-M59))))</f>
        <v/>
      </c>
      <c r="W59" s="11">
        <f>IF($C59="","",IF(S59="","Not yet measured",IF(U59&gt;=1,"Reached",IF(T59&gt;=O59,"Missed",IF(U59&lt;N(V59)*Setup!$B$10,"Behind","On track")))))</f>
        <v/>
      </c>
      <c r="X59" s="9" t="n"/>
      <c r="Y59" s="9" t="n"/>
      <c r="Z59" s="20" t="n"/>
      <c r="AA59" s="29">
        <f>IF(OR($C59="",Z59="",U59=""),"",IF(AND(I59="Revenue",Y59&lt;&gt;"Yes"),0,Z59*MAX(0,MIN(1,U59))))</f>
        <v/>
      </c>
      <c r="AB59" s="20" t="n"/>
      <c r="AC59" s="29">
        <f>IF(OR($C59="",AB59="",U59=""),"",AB59*MAX(0,MIN(1,U59)))</f>
        <v/>
      </c>
      <c r="AD59" s="11">
        <f>IF($C59="","",TRIM(IF(AND(I59="Revenue",Y59&lt;&gt;"Yes"),"Revenue not confirmed by owner: excluded from results. ","")&amp;IF(L59="Provisional","Baseline provisional: confirm at first check. ","")&amp;IF(AND(H59="Balance sheet",N(Z59)&gt;N(AB59)*Setup!$B$9*1.001),"Income statement effect exceeds the holding-cost rate. ","")&amp;IF(AND(OR(W59="Behind",W59="Missed"),X59=""),"Name whose condition failed. ","")))</f>
        <v/>
      </c>
    </row>
    <row r="60" ht="42" customHeight="1">
      <c r="A60" s="9" t="n"/>
      <c r="B60" s="9" t="n"/>
      <c r="C60" s="9" t="n"/>
      <c r="D60" s="9" t="n"/>
      <c r="E60" s="9" t="n"/>
      <c r="F60" s="9" t="n"/>
      <c r="G60" s="9" t="n"/>
      <c r="H60" s="9" t="n"/>
      <c r="I60" s="9" t="n"/>
      <c r="J60" s="9" t="n"/>
      <c r="K60" s="36" t="n"/>
      <c r="L60" s="9" t="n"/>
      <c r="M60" s="27" t="n"/>
      <c r="N60" s="36" t="n"/>
      <c r="O60" s="27" t="n"/>
      <c r="P60" s="9" t="n"/>
      <c r="Q60" s="9" t="n"/>
      <c r="R60" s="9" t="n"/>
      <c r="S60" s="36" t="n"/>
      <c r="T60" s="27" t="n"/>
      <c r="U60" s="30">
        <f>IF(OR($C60="",S60="",N60=K60),"",(S60-K60)/(N60-K60))</f>
        <v/>
      </c>
      <c r="V60" s="30">
        <f>IF(OR($C60="",T60="",M60="",O60="",O60&lt;=M60),"",MAX(0,MIN(1,(T60-M60)/(O60-M60))))</f>
        <v/>
      </c>
      <c r="W60" s="11">
        <f>IF($C60="","",IF(S60="","Not yet measured",IF(U60&gt;=1,"Reached",IF(T60&gt;=O60,"Missed",IF(U60&lt;N(V60)*Setup!$B$10,"Behind","On track")))))</f>
        <v/>
      </c>
      <c r="X60" s="9" t="n"/>
      <c r="Y60" s="9" t="n"/>
      <c r="Z60" s="20" t="n"/>
      <c r="AA60" s="29">
        <f>IF(OR($C60="",Z60="",U60=""),"",IF(AND(I60="Revenue",Y60&lt;&gt;"Yes"),0,Z60*MAX(0,MIN(1,U60))))</f>
        <v/>
      </c>
      <c r="AB60" s="20" t="n"/>
      <c r="AC60" s="29">
        <f>IF(OR($C60="",AB60="",U60=""),"",AB60*MAX(0,MIN(1,U60)))</f>
        <v/>
      </c>
      <c r="AD60" s="11">
        <f>IF($C60="","",TRIM(IF(AND(I60="Revenue",Y60&lt;&gt;"Yes"),"Revenue not confirmed by owner: excluded from results. ","")&amp;IF(L60="Provisional","Baseline provisional: confirm at first check. ","")&amp;IF(AND(H60="Balance sheet",N(Z60)&gt;N(AB60)*Setup!$B$9*1.001),"Income statement effect exceeds the holding-cost rate. ","")&amp;IF(AND(OR(W60="Behind",W60="Missed"),X60=""),"Name whose condition failed. ","")))</f>
        <v/>
      </c>
    </row>
    <row r="61" ht="42" customHeight="1">
      <c r="A61" s="9" t="n"/>
      <c r="B61" s="9" t="n"/>
      <c r="C61" s="9" t="n"/>
      <c r="D61" s="9" t="n"/>
      <c r="E61" s="9" t="n"/>
      <c r="F61" s="9" t="n"/>
      <c r="G61" s="9" t="n"/>
      <c r="H61" s="9" t="n"/>
      <c r="I61" s="9" t="n"/>
      <c r="J61" s="9" t="n"/>
      <c r="K61" s="36" t="n"/>
      <c r="L61" s="9" t="n"/>
      <c r="M61" s="27" t="n"/>
      <c r="N61" s="36" t="n"/>
      <c r="O61" s="27" t="n"/>
      <c r="P61" s="9" t="n"/>
      <c r="Q61" s="9" t="n"/>
      <c r="R61" s="9" t="n"/>
      <c r="S61" s="36" t="n"/>
      <c r="T61" s="27" t="n"/>
      <c r="U61" s="30">
        <f>IF(OR($C61="",S61="",N61=K61),"",(S61-K61)/(N61-K61))</f>
        <v/>
      </c>
      <c r="V61" s="30">
        <f>IF(OR($C61="",T61="",M61="",O61="",O61&lt;=M61),"",MAX(0,MIN(1,(T61-M61)/(O61-M61))))</f>
        <v/>
      </c>
      <c r="W61" s="11">
        <f>IF($C61="","",IF(S61="","Not yet measured",IF(U61&gt;=1,"Reached",IF(T61&gt;=O61,"Missed",IF(U61&lt;N(V61)*Setup!$B$10,"Behind","On track")))))</f>
        <v/>
      </c>
      <c r="X61" s="9" t="n"/>
      <c r="Y61" s="9" t="n"/>
      <c r="Z61" s="20" t="n"/>
      <c r="AA61" s="29">
        <f>IF(OR($C61="",Z61="",U61=""),"",IF(AND(I61="Revenue",Y61&lt;&gt;"Yes"),0,Z61*MAX(0,MIN(1,U61))))</f>
        <v/>
      </c>
      <c r="AB61" s="20" t="n"/>
      <c r="AC61" s="29">
        <f>IF(OR($C61="",AB61="",U61=""),"",AB61*MAX(0,MIN(1,U61)))</f>
        <v/>
      </c>
      <c r="AD61" s="11">
        <f>IF($C61="","",TRIM(IF(AND(I61="Revenue",Y61&lt;&gt;"Yes"),"Revenue not confirmed by owner: excluded from results. ","")&amp;IF(L61="Provisional","Baseline provisional: confirm at first check. ","")&amp;IF(AND(H61="Balance sheet",N(Z61)&gt;N(AB61)*Setup!$B$9*1.001),"Income statement effect exceeds the holding-cost rate. ","")&amp;IF(AND(OR(W61="Behind",W61="Missed"),X61=""),"Name whose condition failed. ","")))</f>
        <v/>
      </c>
    </row>
    <row r="62" ht="42" customHeight="1">
      <c r="A62" s="9" t="n"/>
      <c r="B62" s="9" t="n"/>
      <c r="C62" s="9" t="n"/>
      <c r="D62" s="9" t="n"/>
      <c r="E62" s="9" t="n"/>
      <c r="F62" s="9" t="n"/>
      <c r="G62" s="9" t="n"/>
      <c r="H62" s="9" t="n"/>
      <c r="I62" s="9" t="n"/>
      <c r="J62" s="9" t="n"/>
      <c r="K62" s="36" t="n"/>
      <c r="L62" s="9" t="n"/>
      <c r="M62" s="27" t="n"/>
      <c r="N62" s="36" t="n"/>
      <c r="O62" s="27" t="n"/>
      <c r="P62" s="9" t="n"/>
      <c r="Q62" s="9" t="n"/>
      <c r="R62" s="9" t="n"/>
      <c r="S62" s="36" t="n"/>
      <c r="T62" s="27" t="n"/>
      <c r="U62" s="30">
        <f>IF(OR($C62="",S62="",N62=K62),"",(S62-K62)/(N62-K62))</f>
        <v/>
      </c>
      <c r="V62" s="30">
        <f>IF(OR($C62="",T62="",M62="",O62="",O62&lt;=M62),"",MAX(0,MIN(1,(T62-M62)/(O62-M62))))</f>
        <v/>
      </c>
      <c r="W62" s="11">
        <f>IF($C62="","",IF(S62="","Not yet measured",IF(U62&gt;=1,"Reached",IF(T62&gt;=O62,"Missed",IF(U62&lt;N(V62)*Setup!$B$10,"Behind","On track")))))</f>
        <v/>
      </c>
      <c r="X62" s="9" t="n"/>
      <c r="Y62" s="9" t="n"/>
      <c r="Z62" s="20" t="n"/>
      <c r="AA62" s="29">
        <f>IF(OR($C62="",Z62="",U62=""),"",IF(AND(I62="Revenue",Y62&lt;&gt;"Yes"),0,Z62*MAX(0,MIN(1,U62))))</f>
        <v/>
      </c>
      <c r="AB62" s="20" t="n"/>
      <c r="AC62" s="29">
        <f>IF(OR($C62="",AB62="",U62=""),"",AB62*MAX(0,MIN(1,U62)))</f>
        <v/>
      </c>
      <c r="AD62" s="11">
        <f>IF($C62="","",TRIM(IF(AND(I62="Revenue",Y62&lt;&gt;"Yes"),"Revenue not confirmed by owner: excluded from results. ","")&amp;IF(L62="Provisional","Baseline provisional: confirm at first check. ","")&amp;IF(AND(H62="Balance sheet",N(Z62)&gt;N(AB62)*Setup!$B$9*1.001),"Income statement effect exceeds the holding-cost rate. ","")&amp;IF(AND(OR(W62="Behind",W62="Missed"),X62=""),"Name whose condition failed. ","")))</f>
        <v/>
      </c>
    </row>
    <row r="63" ht="42" customHeight="1">
      <c r="A63" s="9" t="n"/>
      <c r="B63" s="9" t="n"/>
      <c r="C63" s="9" t="n"/>
      <c r="D63" s="9" t="n"/>
      <c r="E63" s="9" t="n"/>
      <c r="F63" s="9" t="n"/>
      <c r="G63" s="9" t="n"/>
      <c r="H63" s="9" t="n"/>
      <c r="I63" s="9" t="n"/>
      <c r="J63" s="9" t="n"/>
      <c r="K63" s="36" t="n"/>
      <c r="L63" s="9" t="n"/>
      <c r="M63" s="27" t="n"/>
      <c r="N63" s="36" t="n"/>
      <c r="O63" s="27" t="n"/>
      <c r="P63" s="9" t="n"/>
      <c r="Q63" s="9" t="n"/>
      <c r="R63" s="9" t="n"/>
      <c r="S63" s="36" t="n"/>
      <c r="T63" s="27" t="n"/>
      <c r="U63" s="30">
        <f>IF(OR($C63="",S63="",N63=K63),"",(S63-K63)/(N63-K63))</f>
        <v/>
      </c>
      <c r="V63" s="30">
        <f>IF(OR($C63="",T63="",M63="",O63="",O63&lt;=M63),"",MAX(0,MIN(1,(T63-M63)/(O63-M63))))</f>
        <v/>
      </c>
      <c r="W63" s="11">
        <f>IF($C63="","",IF(S63="","Not yet measured",IF(U63&gt;=1,"Reached",IF(T63&gt;=O63,"Missed",IF(U63&lt;N(V63)*Setup!$B$10,"Behind","On track")))))</f>
        <v/>
      </c>
      <c r="X63" s="9" t="n"/>
      <c r="Y63" s="9" t="n"/>
      <c r="Z63" s="20" t="n"/>
      <c r="AA63" s="29">
        <f>IF(OR($C63="",Z63="",U63=""),"",IF(AND(I63="Revenue",Y63&lt;&gt;"Yes"),0,Z63*MAX(0,MIN(1,U63))))</f>
        <v/>
      </c>
      <c r="AB63" s="20" t="n"/>
      <c r="AC63" s="29">
        <f>IF(OR($C63="",AB63="",U63=""),"",AB63*MAX(0,MIN(1,U63)))</f>
        <v/>
      </c>
      <c r="AD63" s="11">
        <f>IF($C63="","",TRIM(IF(AND(I63="Revenue",Y63&lt;&gt;"Yes"),"Revenue not confirmed by owner: excluded from results. ","")&amp;IF(L63="Provisional","Baseline provisional: confirm at first check. ","")&amp;IF(AND(H63="Balance sheet",N(Z63)&gt;N(AB63)*Setup!$B$9*1.001),"Income statement effect exceeds the holding-cost rate. ","")&amp;IF(AND(OR(W63="Behind",W63="Missed"),X63=""),"Name whose condition failed. ","")))</f>
        <v/>
      </c>
    </row>
    <row r="64" ht="42" customHeight="1">
      <c r="A64" s="9" t="n"/>
      <c r="B64" s="9" t="n"/>
      <c r="C64" s="9" t="n"/>
      <c r="D64" s="9" t="n"/>
      <c r="E64" s="9" t="n"/>
      <c r="F64" s="9" t="n"/>
      <c r="G64" s="9" t="n"/>
      <c r="H64" s="9" t="n"/>
      <c r="I64" s="9" t="n"/>
      <c r="J64" s="9" t="n"/>
      <c r="K64" s="36" t="n"/>
      <c r="L64" s="9" t="n"/>
      <c r="M64" s="27" t="n"/>
      <c r="N64" s="36" t="n"/>
      <c r="O64" s="27" t="n"/>
      <c r="P64" s="9" t="n"/>
      <c r="Q64" s="9" t="n"/>
      <c r="R64" s="9" t="n"/>
      <c r="S64" s="36" t="n"/>
      <c r="T64" s="27" t="n"/>
      <c r="U64" s="30">
        <f>IF(OR($C64="",S64="",N64=K64),"",(S64-K64)/(N64-K64))</f>
        <v/>
      </c>
      <c r="V64" s="30">
        <f>IF(OR($C64="",T64="",M64="",O64="",O64&lt;=M64),"",MAX(0,MIN(1,(T64-M64)/(O64-M64))))</f>
        <v/>
      </c>
      <c r="W64" s="11">
        <f>IF($C64="","",IF(S64="","Not yet measured",IF(U64&gt;=1,"Reached",IF(T64&gt;=O64,"Missed",IF(U64&lt;N(V64)*Setup!$B$10,"Behind","On track")))))</f>
        <v/>
      </c>
      <c r="X64" s="9" t="n"/>
      <c r="Y64" s="9" t="n"/>
      <c r="Z64" s="20" t="n"/>
      <c r="AA64" s="29">
        <f>IF(OR($C64="",Z64="",U64=""),"",IF(AND(I64="Revenue",Y64&lt;&gt;"Yes"),0,Z64*MAX(0,MIN(1,U64))))</f>
        <v/>
      </c>
      <c r="AB64" s="20" t="n"/>
      <c r="AC64" s="29">
        <f>IF(OR($C64="",AB64="",U64=""),"",AB64*MAX(0,MIN(1,U64)))</f>
        <v/>
      </c>
      <c r="AD64" s="11">
        <f>IF($C64="","",TRIM(IF(AND(I64="Revenue",Y64&lt;&gt;"Yes"),"Revenue not confirmed by owner: excluded from results. ","")&amp;IF(L64="Provisional","Baseline provisional: confirm at first check. ","")&amp;IF(AND(H64="Balance sheet",N(Z64)&gt;N(AB64)*Setup!$B$9*1.001),"Income statement effect exceeds the holding-cost rate. ","")&amp;IF(AND(OR(W64="Behind",W64="Missed"),X64=""),"Name whose condition failed. ","")))</f>
        <v/>
      </c>
    </row>
    <row r="65" ht="42" customHeight="1">
      <c r="A65" s="9" t="n"/>
      <c r="B65" s="9" t="n"/>
      <c r="C65" s="9" t="n"/>
      <c r="D65" s="9" t="n"/>
      <c r="E65" s="9" t="n"/>
      <c r="F65" s="9" t="n"/>
      <c r="G65" s="9" t="n"/>
      <c r="H65" s="9" t="n"/>
      <c r="I65" s="9" t="n"/>
      <c r="J65" s="9" t="n"/>
      <c r="K65" s="36" t="n"/>
      <c r="L65" s="9" t="n"/>
      <c r="M65" s="27" t="n"/>
      <c r="N65" s="36" t="n"/>
      <c r="O65" s="27" t="n"/>
      <c r="P65" s="9" t="n"/>
      <c r="Q65" s="9" t="n"/>
      <c r="R65" s="9" t="n"/>
      <c r="S65" s="36" t="n"/>
      <c r="T65" s="27" t="n"/>
      <c r="U65" s="30">
        <f>IF(OR($C65="",S65="",N65=K65),"",(S65-K65)/(N65-K65))</f>
        <v/>
      </c>
      <c r="V65" s="30">
        <f>IF(OR($C65="",T65="",M65="",O65="",O65&lt;=M65),"",MAX(0,MIN(1,(T65-M65)/(O65-M65))))</f>
        <v/>
      </c>
      <c r="W65" s="11">
        <f>IF($C65="","",IF(S65="","Not yet measured",IF(U65&gt;=1,"Reached",IF(T65&gt;=O65,"Missed",IF(U65&lt;N(V65)*Setup!$B$10,"Behind","On track")))))</f>
        <v/>
      </c>
      <c r="X65" s="9" t="n"/>
      <c r="Y65" s="9" t="n"/>
      <c r="Z65" s="20" t="n"/>
      <c r="AA65" s="29">
        <f>IF(OR($C65="",Z65="",U65=""),"",IF(AND(I65="Revenue",Y65&lt;&gt;"Yes"),0,Z65*MAX(0,MIN(1,U65))))</f>
        <v/>
      </c>
      <c r="AB65" s="20" t="n"/>
      <c r="AC65" s="29">
        <f>IF(OR($C65="",AB65="",U65=""),"",AB65*MAX(0,MIN(1,U65)))</f>
        <v/>
      </c>
      <c r="AD65" s="11">
        <f>IF($C65="","",TRIM(IF(AND(I65="Revenue",Y65&lt;&gt;"Yes"),"Revenue not confirmed by owner: excluded from results. ","")&amp;IF(L65="Provisional","Baseline provisional: confirm at first check. ","")&amp;IF(AND(H65="Balance sheet",N(Z65)&gt;N(AB65)*Setup!$B$9*1.001),"Income statement effect exceeds the holding-cost rate. ","")&amp;IF(AND(OR(W65="Behind",W65="Missed"),X65=""),"Name whose condition failed. ","")))</f>
        <v/>
      </c>
    </row>
    <row r="66" ht="42" customHeight="1">
      <c r="A66" s="9" t="n"/>
      <c r="B66" s="9" t="n"/>
      <c r="C66" s="9" t="n"/>
      <c r="D66" s="9" t="n"/>
      <c r="E66" s="9" t="n"/>
      <c r="F66" s="9" t="n"/>
      <c r="G66" s="9" t="n"/>
      <c r="H66" s="9" t="n"/>
      <c r="I66" s="9" t="n"/>
      <c r="J66" s="9" t="n"/>
      <c r="K66" s="36" t="n"/>
      <c r="L66" s="9" t="n"/>
      <c r="M66" s="27" t="n"/>
      <c r="N66" s="36" t="n"/>
      <c r="O66" s="27" t="n"/>
      <c r="P66" s="9" t="n"/>
      <c r="Q66" s="9" t="n"/>
      <c r="R66" s="9" t="n"/>
      <c r="S66" s="36" t="n"/>
      <c r="T66" s="27" t="n"/>
      <c r="U66" s="30">
        <f>IF(OR($C66="",S66="",N66=K66),"",(S66-K66)/(N66-K66))</f>
        <v/>
      </c>
      <c r="V66" s="30">
        <f>IF(OR($C66="",T66="",M66="",O66="",O66&lt;=M66),"",MAX(0,MIN(1,(T66-M66)/(O66-M66))))</f>
        <v/>
      </c>
      <c r="W66" s="11">
        <f>IF($C66="","",IF(S66="","Not yet measured",IF(U66&gt;=1,"Reached",IF(T66&gt;=O66,"Missed",IF(U66&lt;N(V66)*Setup!$B$10,"Behind","On track")))))</f>
        <v/>
      </c>
      <c r="X66" s="9" t="n"/>
      <c r="Y66" s="9" t="n"/>
      <c r="Z66" s="20" t="n"/>
      <c r="AA66" s="29">
        <f>IF(OR($C66="",Z66="",U66=""),"",IF(AND(I66="Revenue",Y66&lt;&gt;"Yes"),0,Z66*MAX(0,MIN(1,U66))))</f>
        <v/>
      </c>
      <c r="AB66" s="20" t="n"/>
      <c r="AC66" s="29">
        <f>IF(OR($C66="",AB66="",U66=""),"",AB66*MAX(0,MIN(1,U66)))</f>
        <v/>
      </c>
      <c r="AD66" s="11">
        <f>IF($C66="","",TRIM(IF(AND(I66="Revenue",Y66&lt;&gt;"Yes"),"Revenue not confirmed by owner: excluded from results. ","")&amp;IF(L66="Provisional","Baseline provisional: confirm at first check. ","")&amp;IF(AND(H66="Balance sheet",N(Z66)&gt;N(AB66)*Setup!$B$9*1.001),"Income statement effect exceeds the holding-cost rate. ","")&amp;IF(AND(OR(W66="Behind",W66="Missed"),X66=""),"Name whose condition failed. ","")))</f>
        <v/>
      </c>
    </row>
    <row r="67" ht="42" customHeight="1">
      <c r="A67" s="9" t="n"/>
      <c r="B67" s="9" t="n"/>
      <c r="C67" s="9" t="n"/>
      <c r="D67" s="9" t="n"/>
      <c r="E67" s="9" t="n"/>
      <c r="F67" s="9" t="n"/>
      <c r="G67" s="9" t="n"/>
      <c r="H67" s="9" t="n"/>
      <c r="I67" s="9" t="n"/>
      <c r="J67" s="9" t="n"/>
      <c r="K67" s="36" t="n"/>
      <c r="L67" s="9" t="n"/>
      <c r="M67" s="27" t="n"/>
      <c r="N67" s="36" t="n"/>
      <c r="O67" s="27" t="n"/>
      <c r="P67" s="9" t="n"/>
      <c r="Q67" s="9" t="n"/>
      <c r="R67" s="9" t="n"/>
      <c r="S67" s="36" t="n"/>
      <c r="T67" s="27" t="n"/>
      <c r="U67" s="30">
        <f>IF(OR($C67="",S67="",N67=K67),"",(S67-K67)/(N67-K67))</f>
        <v/>
      </c>
      <c r="V67" s="30">
        <f>IF(OR($C67="",T67="",M67="",O67="",O67&lt;=M67),"",MAX(0,MIN(1,(T67-M67)/(O67-M67))))</f>
        <v/>
      </c>
      <c r="W67" s="11">
        <f>IF($C67="","",IF(S67="","Not yet measured",IF(U67&gt;=1,"Reached",IF(T67&gt;=O67,"Missed",IF(U67&lt;N(V67)*Setup!$B$10,"Behind","On track")))))</f>
        <v/>
      </c>
      <c r="X67" s="9" t="n"/>
      <c r="Y67" s="9" t="n"/>
      <c r="Z67" s="20" t="n"/>
      <c r="AA67" s="29">
        <f>IF(OR($C67="",Z67="",U67=""),"",IF(AND(I67="Revenue",Y67&lt;&gt;"Yes"),0,Z67*MAX(0,MIN(1,U67))))</f>
        <v/>
      </c>
      <c r="AB67" s="20" t="n"/>
      <c r="AC67" s="29">
        <f>IF(OR($C67="",AB67="",U67=""),"",AB67*MAX(0,MIN(1,U67)))</f>
        <v/>
      </c>
      <c r="AD67" s="11">
        <f>IF($C67="","",TRIM(IF(AND(I67="Revenue",Y67&lt;&gt;"Yes"),"Revenue not confirmed by owner: excluded from results. ","")&amp;IF(L67="Provisional","Baseline provisional: confirm at first check. ","")&amp;IF(AND(H67="Balance sheet",N(Z67)&gt;N(AB67)*Setup!$B$9*1.001),"Income statement effect exceeds the holding-cost rate. ","")&amp;IF(AND(OR(W67="Behind",W67="Missed"),X67=""),"Name whose condition failed. ","")))</f>
        <v/>
      </c>
    </row>
    <row r="68" ht="42" customHeight="1">
      <c r="A68" s="9" t="n"/>
      <c r="B68" s="9" t="n"/>
      <c r="C68" s="9" t="n"/>
      <c r="D68" s="9" t="n"/>
      <c r="E68" s="9" t="n"/>
      <c r="F68" s="9" t="n"/>
      <c r="G68" s="9" t="n"/>
      <c r="H68" s="9" t="n"/>
      <c r="I68" s="9" t="n"/>
      <c r="J68" s="9" t="n"/>
      <c r="K68" s="36" t="n"/>
      <c r="L68" s="9" t="n"/>
      <c r="M68" s="27" t="n"/>
      <c r="N68" s="36" t="n"/>
      <c r="O68" s="27" t="n"/>
      <c r="P68" s="9" t="n"/>
      <c r="Q68" s="9" t="n"/>
      <c r="R68" s="9" t="n"/>
      <c r="S68" s="36" t="n"/>
      <c r="T68" s="27" t="n"/>
      <c r="U68" s="30">
        <f>IF(OR($C68="",S68="",N68=K68),"",(S68-K68)/(N68-K68))</f>
        <v/>
      </c>
      <c r="V68" s="30">
        <f>IF(OR($C68="",T68="",M68="",O68="",O68&lt;=M68),"",MAX(0,MIN(1,(T68-M68)/(O68-M68))))</f>
        <v/>
      </c>
      <c r="W68" s="11">
        <f>IF($C68="","",IF(S68="","Not yet measured",IF(U68&gt;=1,"Reached",IF(T68&gt;=O68,"Missed",IF(U68&lt;N(V68)*Setup!$B$10,"Behind","On track")))))</f>
        <v/>
      </c>
      <c r="X68" s="9" t="n"/>
      <c r="Y68" s="9" t="n"/>
      <c r="Z68" s="20" t="n"/>
      <c r="AA68" s="29">
        <f>IF(OR($C68="",Z68="",U68=""),"",IF(AND(I68="Revenue",Y68&lt;&gt;"Yes"),0,Z68*MAX(0,MIN(1,U68))))</f>
        <v/>
      </c>
      <c r="AB68" s="20" t="n"/>
      <c r="AC68" s="29">
        <f>IF(OR($C68="",AB68="",U68=""),"",AB68*MAX(0,MIN(1,U68)))</f>
        <v/>
      </c>
      <c r="AD68" s="11">
        <f>IF($C68="","",TRIM(IF(AND(I68="Revenue",Y68&lt;&gt;"Yes"),"Revenue not confirmed by owner: excluded from results. ","")&amp;IF(L68="Provisional","Baseline provisional: confirm at first check. ","")&amp;IF(AND(H68="Balance sheet",N(Z68)&gt;N(AB68)*Setup!$B$9*1.001),"Income statement effect exceeds the holding-cost rate. ","")&amp;IF(AND(OR(W68="Behind",W68="Missed"),X68=""),"Name whose condition failed. ","")))</f>
        <v/>
      </c>
    </row>
    <row r="69" ht="42" customHeight="1">
      <c r="A69" s="9" t="n"/>
      <c r="B69" s="9" t="n"/>
      <c r="C69" s="9" t="n"/>
      <c r="D69" s="9" t="n"/>
      <c r="E69" s="9" t="n"/>
      <c r="F69" s="9" t="n"/>
      <c r="G69" s="9" t="n"/>
      <c r="H69" s="9" t="n"/>
      <c r="I69" s="9" t="n"/>
      <c r="J69" s="9" t="n"/>
      <c r="K69" s="36" t="n"/>
      <c r="L69" s="9" t="n"/>
      <c r="M69" s="27" t="n"/>
      <c r="N69" s="36" t="n"/>
      <c r="O69" s="27" t="n"/>
      <c r="P69" s="9" t="n"/>
      <c r="Q69" s="9" t="n"/>
      <c r="R69" s="9" t="n"/>
      <c r="S69" s="36" t="n"/>
      <c r="T69" s="27" t="n"/>
      <c r="U69" s="30">
        <f>IF(OR($C69="",S69="",N69=K69),"",(S69-K69)/(N69-K69))</f>
        <v/>
      </c>
      <c r="V69" s="30">
        <f>IF(OR($C69="",T69="",M69="",O69="",O69&lt;=M69),"",MAX(0,MIN(1,(T69-M69)/(O69-M69))))</f>
        <v/>
      </c>
      <c r="W69" s="11">
        <f>IF($C69="","",IF(S69="","Not yet measured",IF(U69&gt;=1,"Reached",IF(T69&gt;=O69,"Missed",IF(U69&lt;N(V69)*Setup!$B$10,"Behind","On track")))))</f>
        <v/>
      </c>
      <c r="X69" s="9" t="n"/>
      <c r="Y69" s="9" t="n"/>
      <c r="Z69" s="20" t="n"/>
      <c r="AA69" s="29">
        <f>IF(OR($C69="",Z69="",U69=""),"",IF(AND(I69="Revenue",Y69&lt;&gt;"Yes"),0,Z69*MAX(0,MIN(1,U69))))</f>
        <v/>
      </c>
      <c r="AB69" s="20" t="n"/>
      <c r="AC69" s="29">
        <f>IF(OR($C69="",AB69="",U69=""),"",AB69*MAX(0,MIN(1,U69)))</f>
        <v/>
      </c>
      <c r="AD69" s="11">
        <f>IF($C69="","",TRIM(IF(AND(I69="Revenue",Y69&lt;&gt;"Yes"),"Revenue not confirmed by owner: excluded from results. ","")&amp;IF(L69="Provisional","Baseline provisional: confirm at first check. ","")&amp;IF(AND(H69="Balance sheet",N(Z69)&gt;N(AB69)*Setup!$B$9*1.001),"Income statement effect exceeds the holding-cost rate. ","")&amp;IF(AND(OR(W69="Behind",W69="Missed"),X69=""),"Name whose condition failed. ","")))</f>
        <v/>
      </c>
    </row>
    <row r="70" ht="42" customHeight="1">
      <c r="A70" s="9" t="n"/>
      <c r="B70" s="9" t="n"/>
      <c r="C70" s="9" t="n"/>
      <c r="D70" s="9" t="n"/>
      <c r="E70" s="9" t="n"/>
      <c r="F70" s="9" t="n"/>
      <c r="G70" s="9" t="n"/>
      <c r="H70" s="9" t="n"/>
      <c r="I70" s="9" t="n"/>
      <c r="J70" s="9" t="n"/>
      <c r="K70" s="36" t="n"/>
      <c r="L70" s="9" t="n"/>
      <c r="M70" s="27" t="n"/>
      <c r="N70" s="36" t="n"/>
      <c r="O70" s="27" t="n"/>
      <c r="P70" s="9" t="n"/>
      <c r="Q70" s="9" t="n"/>
      <c r="R70" s="9" t="n"/>
      <c r="S70" s="36" t="n"/>
      <c r="T70" s="27" t="n"/>
      <c r="U70" s="30">
        <f>IF(OR($C70="",S70="",N70=K70),"",(S70-K70)/(N70-K70))</f>
        <v/>
      </c>
      <c r="V70" s="30">
        <f>IF(OR($C70="",T70="",M70="",O70="",O70&lt;=M70),"",MAX(0,MIN(1,(T70-M70)/(O70-M70))))</f>
        <v/>
      </c>
      <c r="W70" s="11">
        <f>IF($C70="","",IF(S70="","Not yet measured",IF(U70&gt;=1,"Reached",IF(T70&gt;=O70,"Missed",IF(U70&lt;N(V70)*Setup!$B$10,"Behind","On track")))))</f>
        <v/>
      </c>
      <c r="X70" s="9" t="n"/>
      <c r="Y70" s="9" t="n"/>
      <c r="Z70" s="20" t="n"/>
      <c r="AA70" s="29">
        <f>IF(OR($C70="",Z70="",U70=""),"",IF(AND(I70="Revenue",Y70&lt;&gt;"Yes"),0,Z70*MAX(0,MIN(1,U70))))</f>
        <v/>
      </c>
      <c r="AB70" s="20" t="n"/>
      <c r="AC70" s="29">
        <f>IF(OR($C70="",AB70="",U70=""),"",AB70*MAX(0,MIN(1,U70)))</f>
        <v/>
      </c>
      <c r="AD70" s="11">
        <f>IF($C70="","",TRIM(IF(AND(I70="Revenue",Y70&lt;&gt;"Yes"),"Revenue not confirmed by owner: excluded from results. ","")&amp;IF(L70="Provisional","Baseline provisional: confirm at first check. ","")&amp;IF(AND(H70="Balance sheet",N(Z70)&gt;N(AB70)*Setup!$B$9*1.001),"Income statement effect exceeds the holding-cost rate. ","")&amp;IF(AND(OR(W70="Behind",W70="Missed"),X70=""),"Name whose condition failed. ","")))</f>
        <v/>
      </c>
    </row>
    <row r="71" ht="42" customHeight="1">
      <c r="A71" s="9" t="n"/>
      <c r="B71" s="9" t="n"/>
      <c r="C71" s="9" t="n"/>
      <c r="D71" s="9" t="n"/>
      <c r="E71" s="9" t="n"/>
      <c r="F71" s="9" t="n"/>
      <c r="G71" s="9" t="n"/>
      <c r="H71" s="9" t="n"/>
      <c r="I71" s="9" t="n"/>
      <c r="J71" s="9" t="n"/>
      <c r="K71" s="36" t="n"/>
      <c r="L71" s="9" t="n"/>
      <c r="M71" s="27" t="n"/>
      <c r="N71" s="36" t="n"/>
      <c r="O71" s="27" t="n"/>
      <c r="P71" s="9" t="n"/>
      <c r="Q71" s="9" t="n"/>
      <c r="R71" s="9" t="n"/>
      <c r="S71" s="36" t="n"/>
      <c r="T71" s="27" t="n"/>
      <c r="U71" s="30">
        <f>IF(OR($C71="",S71="",N71=K71),"",(S71-K71)/(N71-K71))</f>
        <v/>
      </c>
      <c r="V71" s="30">
        <f>IF(OR($C71="",T71="",M71="",O71="",O71&lt;=M71),"",MAX(0,MIN(1,(T71-M71)/(O71-M71))))</f>
        <v/>
      </c>
      <c r="W71" s="11">
        <f>IF($C71="","",IF(S71="","Not yet measured",IF(U71&gt;=1,"Reached",IF(T71&gt;=O71,"Missed",IF(U71&lt;N(V71)*Setup!$B$10,"Behind","On track")))))</f>
        <v/>
      </c>
      <c r="X71" s="9" t="n"/>
      <c r="Y71" s="9" t="n"/>
      <c r="Z71" s="20" t="n"/>
      <c r="AA71" s="29">
        <f>IF(OR($C71="",Z71="",U71=""),"",IF(AND(I71="Revenue",Y71&lt;&gt;"Yes"),0,Z71*MAX(0,MIN(1,U71))))</f>
        <v/>
      </c>
      <c r="AB71" s="20" t="n"/>
      <c r="AC71" s="29">
        <f>IF(OR($C71="",AB71="",U71=""),"",AB71*MAX(0,MIN(1,U71)))</f>
        <v/>
      </c>
      <c r="AD71" s="11">
        <f>IF($C71="","",TRIM(IF(AND(I71="Revenue",Y71&lt;&gt;"Yes"),"Revenue not confirmed by owner: excluded from results. ","")&amp;IF(L71="Provisional","Baseline provisional: confirm at first check. ","")&amp;IF(AND(H71="Balance sheet",N(Z71)&gt;N(AB71)*Setup!$B$9*1.001),"Income statement effect exceeds the holding-cost rate. ","")&amp;IF(AND(OR(W71="Behind",W71="Missed"),X71=""),"Name whose condition failed. ","")))</f>
        <v/>
      </c>
    </row>
    <row r="72" ht="42" customHeight="1">
      <c r="A72" s="9" t="n"/>
      <c r="B72" s="9" t="n"/>
      <c r="C72" s="9" t="n"/>
      <c r="D72" s="9" t="n"/>
      <c r="E72" s="9" t="n"/>
      <c r="F72" s="9" t="n"/>
      <c r="G72" s="9" t="n"/>
      <c r="H72" s="9" t="n"/>
      <c r="I72" s="9" t="n"/>
      <c r="J72" s="9" t="n"/>
      <c r="K72" s="36" t="n"/>
      <c r="L72" s="9" t="n"/>
      <c r="M72" s="27" t="n"/>
      <c r="N72" s="36" t="n"/>
      <c r="O72" s="27" t="n"/>
      <c r="P72" s="9" t="n"/>
      <c r="Q72" s="9" t="n"/>
      <c r="R72" s="9" t="n"/>
      <c r="S72" s="36" t="n"/>
      <c r="T72" s="27" t="n"/>
      <c r="U72" s="30">
        <f>IF(OR($C72="",S72="",N72=K72),"",(S72-K72)/(N72-K72))</f>
        <v/>
      </c>
      <c r="V72" s="30">
        <f>IF(OR($C72="",T72="",M72="",O72="",O72&lt;=M72),"",MAX(0,MIN(1,(T72-M72)/(O72-M72))))</f>
        <v/>
      </c>
      <c r="W72" s="11">
        <f>IF($C72="","",IF(S72="","Not yet measured",IF(U72&gt;=1,"Reached",IF(T72&gt;=O72,"Missed",IF(U72&lt;N(V72)*Setup!$B$10,"Behind","On track")))))</f>
        <v/>
      </c>
      <c r="X72" s="9" t="n"/>
      <c r="Y72" s="9" t="n"/>
      <c r="Z72" s="20" t="n"/>
      <c r="AA72" s="29">
        <f>IF(OR($C72="",Z72="",U72=""),"",IF(AND(I72="Revenue",Y72&lt;&gt;"Yes"),0,Z72*MAX(0,MIN(1,U72))))</f>
        <v/>
      </c>
      <c r="AB72" s="20" t="n"/>
      <c r="AC72" s="29">
        <f>IF(OR($C72="",AB72="",U72=""),"",AB72*MAX(0,MIN(1,U72)))</f>
        <v/>
      </c>
      <c r="AD72" s="11">
        <f>IF($C72="","",TRIM(IF(AND(I72="Revenue",Y72&lt;&gt;"Yes"),"Revenue not confirmed by owner: excluded from results. ","")&amp;IF(L72="Provisional","Baseline provisional: confirm at first check. ","")&amp;IF(AND(H72="Balance sheet",N(Z72)&gt;N(AB72)*Setup!$B$9*1.001),"Income statement effect exceeds the holding-cost rate. ","")&amp;IF(AND(OR(W72="Behind",W72="Missed"),X72=""),"Name whose condition failed. ","")))</f>
        <v/>
      </c>
    </row>
    <row r="73" ht="42" customHeight="1">
      <c r="A73" s="9" t="n"/>
      <c r="B73" s="9" t="n"/>
      <c r="C73" s="9" t="n"/>
      <c r="D73" s="9" t="n"/>
      <c r="E73" s="9" t="n"/>
      <c r="F73" s="9" t="n"/>
      <c r="G73" s="9" t="n"/>
      <c r="H73" s="9" t="n"/>
      <c r="I73" s="9" t="n"/>
      <c r="J73" s="9" t="n"/>
      <c r="K73" s="36" t="n"/>
      <c r="L73" s="9" t="n"/>
      <c r="M73" s="27" t="n"/>
      <c r="N73" s="36" t="n"/>
      <c r="O73" s="27" t="n"/>
      <c r="P73" s="9" t="n"/>
      <c r="Q73" s="9" t="n"/>
      <c r="R73" s="9" t="n"/>
      <c r="S73" s="36" t="n"/>
      <c r="T73" s="27" t="n"/>
      <c r="U73" s="30">
        <f>IF(OR($C73="",S73="",N73=K73),"",(S73-K73)/(N73-K73))</f>
        <v/>
      </c>
      <c r="V73" s="30">
        <f>IF(OR($C73="",T73="",M73="",O73="",O73&lt;=M73),"",MAX(0,MIN(1,(T73-M73)/(O73-M73))))</f>
        <v/>
      </c>
      <c r="W73" s="11">
        <f>IF($C73="","",IF(S73="","Not yet measured",IF(U73&gt;=1,"Reached",IF(T73&gt;=O73,"Missed",IF(U73&lt;N(V73)*Setup!$B$10,"Behind","On track")))))</f>
        <v/>
      </c>
      <c r="X73" s="9" t="n"/>
      <c r="Y73" s="9" t="n"/>
      <c r="Z73" s="20" t="n"/>
      <c r="AA73" s="29">
        <f>IF(OR($C73="",Z73="",U73=""),"",IF(AND(I73="Revenue",Y73&lt;&gt;"Yes"),0,Z73*MAX(0,MIN(1,U73))))</f>
        <v/>
      </c>
      <c r="AB73" s="20" t="n"/>
      <c r="AC73" s="29">
        <f>IF(OR($C73="",AB73="",U73=""),"",AB73*MAX(0,MIN(1,U73)))</f>
        <v/>
      </c>
      <c r="AD73" s="11">
        <f>IF($C73="","",TRIM(IF(AND(I73="Revenue",Y73&lt;&gt;"Yes"),"Revenue not confirmed by owner: excluded from results. ","")&amp;IF(L73="Provisional","Baseline provisional: confirm at first check. ","")&amp;IF(AND(H73="Balance sheet",N(Z73)&gt;N(AB73)*Setup!$B$9*1.001),"Income statement effect exceeds the holding-cost rate. ","")&amp;IF(AND(OR(W73="Behind",W73="Missed"),X73=""),"Name whose condition failed. ","")))</f>
        <v/>
      </c>
    </row>
    <row r="74" ht="42" customHeight="1">
      <c r="A74" s="9" t="n"/>
      <c r="B74" s="9" t="n"/>
      <c r="C74" s="9" t="n"/>
      <c r="D74" s="9" t="n"/>
      <c r="E74" s="9" t="n"/>
      <c r="F74" s="9" t="n"/>
      <c r="G74" s="9" t="n"/>
      <c r="H74" s="9" t="n"/>
      <c r="I74" s="9" t="n"/>
      <c r="J74" s="9" t="n"/>
      <c r="K74" s="36" t="n"/>
      <c r="L74" s="9" t="n"/>
      <c r="M74" s="27" t="n"/>
      <c r="N74" s="36" t="n"/>
      <c r="O74" s="27" t="n"/>
      <c r="P74" s="9" t="n"/>
      <c r="Q74" s="9" t="n"/>
      <c r="R74" s="9" t="n"/>
      <c r="S74" s="36" t="n"/>
      <c r="T74" s="27" t="n"/>
      <c r="U74" s="30">
        <f>IF(OR($C74="",S74="",N74=K74),"",(S74-K74)/(N74-K74))</f>
        <v/>
      </c>
      <c r="V74" s="30">
        <f>IF(OR($C74="",T74="",M74="",O74="",O74&lt;=M74),"",MAX(0,MIN(1,(T74-M74)/(O74-M74))))</f>
        <v/>
      </c>
      <c r="W74" s="11">
        <f>IF($C74="","",IF(S74="","Not yet measured",IF(U74&gt;=1,"Reached",IF(T74&gt;=O74,"Missed",IF(U74&lt;N(V74)*Setup!$B$10,"Behind","On track")))))</f>
        <v/>
      </c>
      <c r="X74" s="9" t="n"/>
      <c r="Y74" s="9" t="n"/>
      <c r="Z74" s="20" t="n"/>
      <c r="AA74" s="29">
        <f>IF(OR($C74="",Z74="",U74=""),"",IF(AND(I74="Revenue",Y74&lt;&gt;"Yes"),0,Z74*MAX(0,MIN(1,U74))))</f>
        <v/>
      </c>
      <c r="AB74" s="20" t="n"/>
      <c r="AC74" s="29">
        <f>IF(OR($C74="",AB74="",U74=""),"",AB74*MAX(0,MIN(1,U74)))</f>
        <v/>
      </c>
      <c r="AD74" s="11">
        <f>IF($C74="","",TRIM(IF(AND(I74="Revenue",Y74&lt;&gt;"Yes"),"Revenue not confirmed by owner: excluded from results. ","")&amp;IF(L74="Provisional","Baseline provisional: confirm at first check. ","")&amp;IF(AND(H74="Balance sheet",N(Z74)&gt;N(AB74)*Setup!$B$9*1.001),"Income statement effect exceeds the holding-cost rate. ","")&amp;IF(AND(OR(W74="Behind",W74="Missed"),X74=""),"Name whose condition failed. ","")))</f>
        <v/>
      </c>
    </row>
    <row r="75" ht="42" customHeight="1">
      <c r="A75" s="9" t="n"/>
      <c r="B75" s="9" t="n"/>
      <c r="C75" s="9" t="n"/>
      <c r="D75" s="9" t="n"/>
      <c r="E75" s="9" t="n"/>
      <c r="F75" s="9" t="n"/>
      <c r="G75" s="9" t="n"/>
      <c r="H75" s="9" t="n"/>
      <c r="I75" s="9" t="n"/>
      <c r="J75" s="9" t="n"/>
      <c r="K75" s="36" t="n"/>
      <c r="L75" s="9" t="n"/>
      <c r="M75" s="27" t="n"/>
      <c r="N75" s="36" t="n"/>
      <c r="O75" s="27" t="n"/>
      <c r="P75" s="9" t="n"/>
      <c r="Q75" s="9" t="n"/>
      <c r="R75" s="9" t="n"/>
      <c r="S75" s="36" t="n"/>
      <c r="T75" s="27" t="n"/>
      <c r="U75" s="30">
        <f>IF(OR($C75="",S75="",N75=K75),"",(S75-K75)/(N75-K75))</f>
        <v/>
      </c>
      <c r="V75" s="30">
        <f>IF(OR($C75="",T75="",M75="",O75="",O75&lt;=M75),"",MAX(0,MIN(1,(T75-M75)/(O75-M75))))</f>
        <v/>
      </c>
      <c r="W75" s="11">
        <f>IF($C75="","",IF(S75="","Not yet measured",IF(U75&gt;=1,"Reached",IF(T75&gt;=O75,"Missed",IF(U75&lt;N(V75)*Setup!$B$10,"Behind","On track")))))</f>
        <v/>
      </c>
      <c r="X75" s="9" t="n"/>
      <c r="Y75" s="9" t="n"/>
      <c r="Z75" s="20" t="n"/>
      <c r="AA75" s="29">
        <f>IF(OR($C75="",Z75="",U75=""),"",IF(AND(I75="Revenue",Y75&lt;&gt;"Yes"),0,Z75*MAX(0,MIN(1,U75))))</f>
        <v/>
      </c>
      <c r="AB75" s="20" t="n"/>
      <c r="AC75" s="29">
        <f>IF(OR($C75="",AB75="",U75=""),"",AB75*MAX(0,MIN(1,U75)))</f>
        <v/>
      </c>
      <c r="AD75" s="11">
        <f>IF($C75="","",TRIM(IF(AND(I75="Revenue",Y75&lt;&gt;"Yes"),"Revenue not confirmed by owner: excluded from results. ","")&amp;IF(L75="Provisional","Baseline provisional: confirm at first check. ","")&amp;IF(AND(H75="Balance sheet",N(Z75)&gt;N(AB75)*Setup!$B$9*1.001),"Income statement effect exceeds the holding-cost rate. ","")&amp;IF(AND(OR(W75="Behind",W75="Missed"),X75=""),"Name whose condition failed. ","")))</f>
        <v/>
      </c>
    </row>
    <row r="76" ht="42" customHeight="1">
      <c r="A76" s="9" t="n"/>
      <c r="B76" s="9" t="n"/>
      <c r="C76" s="9" t="n"/>
      <c r="D76" s="9" t="n"/>
      <c r="E76" s="9" t="n"/>
      <c r="F76" s="9" t="n"/>
      <c r="G76" s="9" t="n"/>
      <c r="H76" s="9" t="n"/>
      <c r="I76" s="9" t="n"/>
      <c r="J76" s="9" t="n"/>
      <c r="K76" s="36" t="n"/>
      <c r="L76" s="9" t="n"/>
      <c r="M76" s="27" t="n"/>
      <c r="N76" s="36" t="n"/>
      <c r="O76" s="27" t="n"/>
      <c r="P76" s="9" t="n"/>
      <c r="Q76" s="9" t="n"/>
      <c r="R76" s="9" t="n"/>
      <c r="S76" s="36" t="n"/>
      <c r="T76" s="27" t="n"/>
      <c r="U76" s="30">
        <f>IF(OR($C76="",S76="",N76=K76),"",(S76-K76)/(N76-K76))</f>
        <v/>
      </c>
      <c r="V76" s="30">
        <f>IF(OR($C76="",T76="",M76="",O76="",O76&lt;=M76),"",MAX(0,MIN(1,(T76-M76)/(O76-M76))))</f>
        <v/>
      </c>
      <c r="W76" s="11">
        <f>IF($C76="","",IF(S76="","Not yet measured",IF(U76&gt;=1,"Reached",IF(T76&gt;=O76,"Missed",IF(U76&lt;N(V76)*Setup!$B$10,"Behind","On track")))))</f>
        <v/>
      </c>
      <c r="X76" s="9" t="n"/>
      <c r="Y76" s="9" t="n"/>
      <c r="Z76" s="20" t="n"/>
      <c r="AA76" s="29">
        <f>IF(OR($C76="",Z76="",U76=""),"",IF(AND(I76="Revenue",Y76&lt;&gt;"Yes"),0,Z76*MAX(0,MIN(1,U76))))</f>
        <v/>
      </c>
      <c r="AB76" s="20" t="n"/>
      <c r="AC76" s="29">
        <f>IF(OR($C76="",AB76="",U76=""),"",AB76*MAX(0,MIN(1,U76)))</f>
        <v/>
      </c>
      <c r="AD76" s="11">
        <f>IF($C76="","",TRIM(IF(AND(I76="Revenue",Y76&lt;&gt;"Yes"),"Revenue not confirmed by owner: excluded from results. ","")&amp;IF(L76="Provisional","Baseline provisional: confirm at first check. ","")&amp;IF(AND(H76="Balance sheet",N(Z76)&gt;N(AB76)*Setup!$B$9*1.001),"Income statement effect exceeds the holding-cost rate. ","")&amp;IF(AND(OR(W76="Behind",W76="Missed"),X76=""),"Name whose condition failed. ","")))</f>
        <v/>
      </c>
    </row>
    <row r="77" ht="42" customHeight="1">
      <c r="A77" s="9" t="n"/>
      <c r="B77" s="9" t="n"/>
      <c r="C77" s="9" t="n"/>
      <c r="D77" s="9" t="n"/>
      <c r="E77" s="9" t="n"/>
      <c r="F77" s="9" t="n"/>
      <c r="G77" s="9" t="n"/>
      <c r="H77" s="9" t="n"/>
      <c r="I77" s="9" t="n"/>
      <c r="J77" s="9" t="n"/>
      <c r="K77" s="36" t="n"/>
      <c r="L77" s="9" t="n"/>
      <c r="M77" s="27" t="n"/>
      <c r="N77" s="36" t="n"/>
      <c r="O77" s="27" t="n"/>
      <c r="P77" s="9" t="n"/>
      <c r="Q77" s="9" t="n"/>
      <c r="R77" s="9" t="n"/>
      <c r="S77" s="36" t="n"/>
      <c r="T77" s="27" t="n"/>
      <c r="U77" s="30">
        <f>IF(OR($C77="",S77="",N77=K77),"",(S77-K77)/(N77-K77))</f>
        <v/>
      </c>
      <c r="V77" s="30">
        <f>IF(OR($C77="",T77="",M77="",O77="",O77&lt;=M77),"",MAX(0,MIN(1,(T77-M77)/(O77-M77))))</f>
        <v/>
      </c>
      <c r="W77" s="11">
        <f>IF($C77="","",IF(S77="","Not yet measured",IF(U77&gt;=1,"Reached",IF(T77&gt;=O77,"Missed",IF(U77&lt;N(V77)*Setup!$B$10,"Behind","On track")))))</f>
        <v/>
      </c>
      <c r="X77" s="9" t="n"/>
      <c r="Y77" s="9" t="n"/>
      <c r="Z77" s="20" t="n"/>
      <c r="AA77" s="29">
        <f>IF(OR($C77="",Z77="",U77=""),"",IF(AND(I77="Revenue",Y77&lt;&gt;"Yes"),0,Z77*MAX(0,MIN(1,U77))))</f>
        <v/>
      </c>
      <c r="AB77" s="20" t="n"/>
      <c r="AC77" s="29">
        <f>IF(OR($C77="",AB77="",U77=""),"",AB77*MAX(0,MIN(1,U77)))</f>
        <v/>
      </c>
      <c r="AD77" s="11">
        <f>IF($C77="","",TRIM(IF(AND(I77="Revenue",Y77&lt;&gt;"Yes"),"Revenue not confirmed by owner: excluded from results. ","")&amp;IF(L77="Provisional","Baseline provisional: confirm at first check. ","")&amp;IF(AND(H77="Balance sheet",N(Z77)&gt;N(AB77)*Setup!$B$9*1.001),"Income statement effect exceeds the holding-cost rate. ","")&amp;IF(AND(OR(W77="Behind",W77="Missed"),X77=""),"Name whose condition failed. ","")))</f>
        <v/>
      </c>
    </row>
    <row r="78" ht="42" customHeight="1">
      <c r="A78" s="9" t="n"/>
      <c r="B78" s="9" t="n"/>
      <c r="C78" s="9" t="n"/>
      <c r="D78" s="9" t="n"/>
      <c r="E78" s="9" t="n"/>
      <c r="F78" s="9" t="n"/>
      <c r="G78" s="9" t="n"/>
      <c r="H78" s="9" t="n"/>
      <c r="I78" s="9" t="n"/>
      <c r="J78" s="9" t="n"/>
      <c r="K78" s="36" t="n"/>
      <c r="L78" s="9" t="n"/>
      <c r="M78" s="27" t="n"/>
      <c r="N78" s="36" t="n"/>
      <c r="O78" s="27" t="n"/>
      <c r="P78" s="9" t="n"/>
      <c r="Q78" s="9" t="n"/>
      <c r="R78" s="9" t="n"/>
      <c r="S78" s="36" t="n"/>
      <c r="T78" s="27" t="n"/>
      <c r="U78" s="30">
        <f>IF(OR($C78="",S78="",N78=K78),"",(S78-K78)/(N78-K78))</f>
        <v/>
      </c>
      <c r="V78" s="30">
        <f>IF(OR($C78="",T78="",M78="",O78="",O78&lt;=M78),"",MAX(0,MIN(1,(T78-M78)/(O78-M78))))</f>
        <v/>
      </c>
      <c r="W78" s="11">
        <f>IF($C78="","",IF(S78="","Not yet measured",IF(U78&gt;=1,"Reached",IF(T78&gt;=O78,"Missed",IF(U78&lt;N(V78)*Setup!$B$10,"Behind","On track")))))</f>
        <v/>
      </c>
      <c r="X78" s="9" t="n"/>
      <c r="Y78" s="9" t="n"/>
      <c r="Z78" s="20" t="n"/>
      <c r="AA78" s="29">
        <f>IF(OR($C78="",Z78="",U78=""),"",IF(AND(I78="Revenue",Y78&lt;&gt;"Yes"),0,Z78*MAX(0,MIN(1,U78))))</f>
        <v/>
      </c>
      <c r="AB78" s="20" t="n"/>
      <c r="AC78" s="29">
        <f>IF(OR($C78="",AB78="",U78=""),"",AB78*MAX(0,MIN(1,U78)))</f>
        <v/>
      </c>
      <c r="AD78" s="11">
        <f>IF($C78="","",TRIM(IF(AND(I78="Revenue",Y78&lt;&gt;"Yes"),"Revenue not confirmed by owner: excluded from results. ","")&amp;IF(L78="Provisional","Baseline provisional: confirm at first check. ","")&amp;IF(AND(H78="Balance sheet",N(Z78)&gt;N(AB78)*Setup!$B$9*1.001),"Income statement effect exceeds the holding-cost rate. ","")&amp;IF(AND(OR(W78="Behind",W78="Missed"),X78=""),"Name whose condition failed. ","")))</f>
        <v/>
      </c>
    </row>
    <row r="79" ht="42" customHeight="1">
      <c r="A79" s="9" t="n"/>
      <c r="B79" s="9" t="n"/>
      <c r="C79" s="9" t="n"/>
      <c r="D79" s="9" t="n"/>
      <c r="E79" s="9" t="n"/>
      <c r="F79" s="9" t="n"/>
      <c r="G79" s="9" t="n"/>
      <c r="H79" s="9" t="n"/>
      <c r="I79" s="9" t="n"/>
      <c r="J79" s="9" t="n"/>
      <c r="K79" s="36" t="n"/>
      <c r="L79" s="9" t="n"/>
      <c r="M79" s="27" t="n"/>
      <c r="N79" s="36" t="n"/>
      <c r="O79" s="27" t="n"/>
      <c r="P79" s="9" t="n"/>
      <c r="Q79" s="9" t="n"/>
      <c r="R79" s="9" t="n"/>
      <c r="S79" s="36" t="n"/>
      <c r="T79" s="27" t="n"/>
      <c r="U79" s="30">
        <f>IF(OR($C79="",S79="",N79=K79),"",(S79-K79)/(N79-K79))</f>
        <v/>
      </c>
      <c r="V79" s="30">
        <f>IF(OR($C79="",T79="",M79="",O79="",O79&lt;=M79),"",MAX(0,MIN(1,(T79-M79)/(O79-M79))))</f>
        <v/>
      </c>
      <c r="W79" s="11">
        <f>IF($C79="","",IF(S79="","Not yet measured",IF(U79&gt;=1,"Reached",IF(T79&gt;=O79,"Missed",IF(U79&lt;N(V79)*Setup!$B$10,"Behind","On track")))))</f>
        <v/>
      </c>
      <c r="X79" s="9" t="n"/>
      <c r="Y79" s="9" t="n"/>
      <c r="Z79" s="20" t="n"/>
      <c r="AA79" s="29">
        <f>IF(OR($C79="",Z79="",U79=""),"",IF(AND(I79="Revenue",Y79&lt;&gt;"Yes"),0,Z79*MAX(0,MIN(1,U79))))</f>
        <v/>
      </c>
      <c r="AB79" s="20" t="n"/>
      <c r="AC79" s="29">
        <f>IF(OR($C79="",AB79="",U79=""),"",AB79*MAX(0,MIN(1,U79)))</f>
        <v/>
      </c>
      <c r="AD79" s="11">
        <f>IF($C79="","",TRIM(IF(AND(I79="Revenue",Y79&lt;&gt;"Yes"),"Revenue not confirmed by owner: excluded from results. ","")&amp;IF(L79="Provisional","Baseline provisional: confirm at first check. ","")&amp;IF(AND(H79="Balance sheet",N(Z79)&gt;N(AB79)*Setup!$B$9*1.001),"Income statement effect exceeds the holding-cost rate. ","")&amp;IF(AND(OR(W79="Behind",W79="Missed"),X79=""),"Name whose condition failed. ","")))</f>
        <v/>
      </c>
    </row>
    <row r="80" ht="42" customHeight="1">
      <c r="A80" s="9" t="n"/>
      <c r="B80" s="9" t="n"/>
      <c r="C80" s="9" t="n"/>
      <c r="D80" s="9" t="n"/>
      <c r="E80" s="9" t="n"/>
      <c r="F80" s="9" t="n"/>
      <c r="G80" s="9" t="n"/>
      <c r="H80" s="9" t="n"/>
      <c r="I80" s="9" t="n"/>
      <c r="J80" s="9" t="n"/>
      <c r="K80" s="36" t="n"/>
      <c r="L80" s="9" t="n"/>
      <c r="M80" s="27" t="n"/>
      <c r="N80" s="36" t="n"/>
      <c r="O80" s="27" t="n"/>
      <c r="P80" s="9" t="n"/>
      <c r="Q80" s="9" t="n"/>
      <c r="R80" s="9" t="n"/>
      <c r="S80" s="36" t="n"/>
      <c r="T80" s="27" t="n"/>
      <c r="U80" s="30">
        <f>IF(OR($C80="",S80="",N80=K80),"",(S80-K80)/(N80-K80))</f>
        <v/>
      </c>
      <c r="V80" s="30">
        <f>IF(OR($C80="",T80="",M80="",O80="",O80&lt;=M80),"",MAX(0,MIN(1,(T80-M80)/(O80-M80))))</f>
        <v/>
      </c>
      <c r="W80" s="11">
        <f>IF($C80="","",IF(S80="","Not yet measured",IF(U80&gt;=1,"Reached",IF(T80&gt;=O80,"Missed",IF(U80&lt;N(V80)*Setup!$B$10,"Behind","On track")))))</f>
        <v/>
      </c>
      <c r="X80" s="9" t="n"/>
      <c r="Y80" s="9" t="n"/>
      <c r="Z80" s="20" t="n"/>
      <c r="AA80" s="29">
        <f>IF(OR($C80="",Z80="",U80=""),"",IF(AND(I80="Revenue",Y80&lt;&gt;"Yes"),0,Z80*MAX(0,MIN(1,U80))))</f>
        <v/>
      </c>
      <c r="AB80" s="20" t="n"/>
      <c r="AC80" s="29">
        <f>IF(OR($C80="",AB80="",U80=""),"",AB80*MAX(0,MIN(1,U80)))</f>
        <v/>
      </c>
      <c r="AD80" s="11">
        <f>IF($C80="","",TRIM(IF(AND(I80="Revenue",Y80&lt;&gt;"Yes"),"Revenue not confirmed by owner: excluded from results. ","")&amp;IF(L80="Provisional","Baseline provisional: confirm at first check. ","")&amp;IF(AND(H80="Balance sheet",N(Z80)&gt;N(AB80)*Setup!$B$9*1.001),"Income statement effect exceeds the holding-cost rate. ","")&amp;IF(AND(OR(W80="Behind",W80="Missed"),X80=""),"Name whose condition failed. ","")))</f>
        <v/>
      </c>
    </row>
    <row r="81" ht="42" customHeight="1">
      <c r="A81" s="9" t="n"/>
      <c r="B81" s="9" t="n"/>
      <c r="C81" s="9" t="n"/>
      <c r="D81" s="9" t="n"/>
      <c r="E81" s="9" t="n"/>
      <c r="F81" s="9" t="n"/>
      <c r="G81" s="9" t="n"/>
      <c r="H81" s="9" t="n"/>
      <c r="I81" s="9" t="n"/>
      <c r="J81" s="9" t="n"/>
      <c r="K81" s="36" t="n"/>
      <c r="L81" s="9" t="n"/>
      <c r="M81" s="27" t="n"/>
      <c r="N81" s="36" t="n"/>
      <c r="O81" s="27" t="n"/>
      <c r="P81" s="9" t="n"/>
      <c r="Q81" s="9" t="n"/>
      <c r="R81" s="9" t="n"/>
      <c r="S81" s="36" t="n"/>
      <c r="T81" s="27" t="n"/>
      <c r="U81" s="30">
        <f>IF(OR($C81="",S81="",N81=K81),"",(S81-K81)/(N81-K81))</f>
        <v/>
      </c>
      <c r="V81" s="30">
        <f>IF(OR($C81="",T81="",M81="",O81="",O81&lt;=M81),"",MAX(0,MIN(1,(T81-M81)/(O81-M81))))</f>
        <v/>
      </c>
      <c r="W81" s="11">
        <f>IF($C81="","",IF(S81="","Not yet measured",IF(U81&gt;=1,"Reached",IF(T81&gt;=O81,"Missed",IF(U81&lt;N(V81)*Setup!$B$10,"Behind","On track")))))</f>
        <v/>
      </c>
      <c r="X81" s="9" t="n"/>
      <c r="Y81" s="9" t="n"/>
      <c r="Z81" s="20" t="n"/>
      <c r="AA81" s="29">
        <f>IF(OR($C81="",Z81="",U81=""),"",IF(AND(I81="Revenue",Y81&lt;&gt;"Yes"),0,Z81*MAX(0,MIN(1,U81))))</f>
        <v/>
      </c>
      <c r="AB81" s="20" t="n"/>
      <c r="AC81" s="29">
        <f>IF(OR($C81="",AB81="",U81=""),"",AB81*MAX(0,MIN(1,U81)))</f>
        <v/>
      </c>
      <c r="AD81" s="11">
        <f>IF($C81="","",TRIM(IF(AND(I81="Revenue",Y81&lt;&gt;"Yes"),"Revenue not confirmed by owner: excluded from results. ","")&amp;IF(L81="Provisional","Baseline provisional: confirm at first check. ","")&amp;IF(AND(H81="Balance sheet",N(Z81)&gt;N(AB81)*Setup!$B$9*1.001),"Income statement effect exceeds the holding-cost rate. ","")&amp;IF(AND(OR(W81="Behind",W81="Missed"),X81=""),"Name whose condition failed. ","")))</f>
        <v/>
      </c>
    </row>
    <row r="82" ht="42" customHeight="1">
      <c r="A82" s="9" t="n"/>
      <c r="B82" s="9" t="n"/>
      <c r="C82" s="9" t="n"/>
      <c r="D82" s="9" t="n"/>
      <c r="E82" s="9" t="n"/>
      <c r="F82" s="9" t="n"/>
      <c r="G82" s="9" t="n"/>
      <c r="H82" s="9" t="n"/>
      <c r="I82" s="9" t="n"/>
      <c r="J82" s="9" t="n"/>
      <c r="K82" s="36" t="n"/>
      <c r="L82" s="9" t="n"/>
      <c r="M82" s="27" t="n"/>
      <c r="N82" s="36" t="n"/>
      <c r="O82" s="27" t="n"/>
      <c r="P82" s="9" t="n"/>
      <c r="Q82" s="9" t="n"/>
      <c r="R82" s="9" t="n"/>
      <c r="S82" s="36" t="n"/>
      <c r="T82" s="27" t="n"/>
      <c r="U82" s="30">
        <f>IF(OR($C82="",S82="",N82=K82),"",(S82-K82)/(N82-K82))</f>
        <v/>
      </c>
      <c r="V82" s="30">
        <f>IF(OR($C82="",T82="",M82="",O82="",O82&lt;=M82),"",MAX(0,MIN(1,(T82-M82)/(O82-M82))))</f>
        <v/>
      </c>
      <c r="W82" s="11">
        <f>IF($C82="","",IF(S82="","Not yet measured",IF(U82&gt;=1,"Reached",IF(T82&gt;=O82,"Missed",IF(U82&lt;N(V82)*Setup!$B$10,"Behind","On track")))))</f>
        <v/>
      </c>
      <c r="X82" s="9" t="n"/>
      <c r="Y82" s="9" t="n"/>
      <c r="Z82" s="20" t="n"/>
      <c r="AA82" s="29">
        <f>IF(OR($C82="",Z82="",U82=""),"",IF(AND(I82="Revenue",Y82&lt;&gt;"Yes"),0,Z82*MAX(0,MIN(1,U82))))</f>
        <v/>
      </c>
      <c r="AB82" s="20" t="n"/>
      <c r="AC82" s="29">
        <f>IF(OR($C82="",AB82="",U82=""),"",AB82*MAX(0,MIN(1,U82)))</f>
        <v/>
      </c>
      <c r="AD82" s="11">
        <f>IF($C82="","",TRIM(IF(AND(I82="Revenue",Y82&lt;&gt;"Yes"),"Revenue not confirmed by owner: excluded from results. ","")&amp;IF(L82="Provisional","Baseline provisional: confirm at first check. ","")&amp;IF(AND(H82="Balance sheet",N(Z82)&gt;N(AB82)*Setup!$B$9*1.001),"Income statement effect exceeds the holding-cost rate. ","")&amp;IF(AND(OR(W82="Behind",W82="Missed"),X82=""),"Name whose condition failed. ","")))</f>
        <v/>
      </c>
    </row>
    <row r="83" ht="42" customHeight="1">
      <c r="A83" s="9" t="n"/>
      <c r="B83" s="9" t="n"/>
      <c r="C83" s="9" t="n"/>
      <c r="D83" s="9" t="n"/>
      <c r="E83" s="9" t="n"/>
      <c r="F83" s="9" t="n"/>
      <c r="G83" s="9" t="n"/>
      <c r="H83" s="9" t="n"/>
      <c r="I83" s="9" t="n"/>
      <c r="J83" s="9" t="n"/>
      <c r="K83" s="36" t="n"/>
      <c r="L83" s="9" t="n"/>
      <c r="M83" s="27" t="n"/>
      <c r="N83" s="36" t="n"/>
      <c r="O83" s="27" t="n"/>
      <c r="P83" s="9" t="n"/>
      <c r="Q83" s="9" t="n"/>
      <c r="R83" s="9" t="n"/>
      <c r="S83" s="36" t="n"/>
      <c r="T83" s="27" t="n"/>
      <c r="U83" s="30">
        <f>IF(OR($C83="",S83="",N83=K83),"",(S83-K83)/(N83-K83))</f>
        <v/>
      </c>
      <c r="V83" s="30">
        <f>IF(OR($C83="",T83="",M83="",O83="",O83&lt;=M83),"",MAX(0,MIN(1,(T83-M83)/(O83-M83))))</f>
        <v/>
      </c>
      <c r="W83" s="11">
        <f>IF($C83="","",IF(S83="","Not yet measured",IF(U83&gt;=1,"Reached",IF(T83&gt;=O83,"Missed",IF(U83&lt;N(V83)*Setup!$B$10,"Behind","On track")))))</f>
        <v/>
      </c>
      <c r="X83" s="9" t="n"/>
      <c r="Y83" s="9" t="n"/>
      <c r="Z83" s="20" t="n"/>
      <c r="AA83" s="29">
        <f>IF(OR($C83="",Z83="",U83=""),"",IF(AND(I83="Revenue",Y83&lt;&gt;"Yes"),0,Z83*MAX(0,MIN(1,U83))))</f>
        <v/>
      </c>
      <c r="AB83" s="20" t="n"/>
      <c r="AC83" s="29">
        <f>IF(OR($C83="",AB83="",U83=""),"",AB83*MAX(0,MIN(1,U83)))</f>
        <v/>
      </c>
      <c r="AD83" s="11">
        <f>IF($C83="","",TRIM(IF(AND(I83="Revenue",Y83&lt;&gt;"Yes"),"Revenue not confirmed by owner: excluded from results. ","")&amp;IF(L83="Provisional","Baseline provisional: confirm at first check. ","")&amp;IF(AND(H83="Balance sheet",N(Z83)&gt;N(AB83)*Setup!$B$9*1.001),"Income statement effect exceeds the holding-cost rate. ","")&amp;IF(AND(OR(W83="Behind",W83="Missed"),X83=""),"Name whose condition failed. ","")))</f>
        <v/>
      </c>
    </row>
    <row r="84" ht="42" customHeight="1">
      <c r="A84" s="9" t="n"/>
      <c r="B84" s="9" t="n"/>
      <c r="C84" s="9" t="n"/>
      <c r="D84" s="9" t="n"/>
      <c r="E84" s="9" t="n"/>
      <c r="F84" s="9" t="n"/>
      <c r="G84" s="9" t="n"/>
      <c r="H84" s="9" t="n"/>
      <c r="I84" s="9" t="n"/>
      <c r="J84" s="9" t="n"/>
      <c r="K84" s="36" t="n"/>
      <c r="L84" s="9" t="n"/>
      <c r="M84" s="27" t="n"/>
      <c r="N84" s="36" t="n"/>
      <c r="O84" s="27" t="n"/>
      <c r="P84" s="9" t="n"/>
      <c r="Q84" s="9" t="n"/>
      <c r="R84" s="9" t="n"/>
      <c r="S84" s="36" t="n"/>
      <c r="T84" s="27" t="n"/>
      <c r="U84" s="30">
        <f>IF(OR($C84="",S84="",N84=K84),"",(S84-K84)/(N84-K84))</f>
        <v/>
      </c>
      <c r="V84" s="30">
        <f>IF(OR($C84="",T84="",M84="",O84="",O84&lt;=M84),"",MAX(0,MIN(1,(T84-M84)/(O84-M84))))</f>
        <v/>
      </c>
      <c r="W84" s="11">
        <f>IF($C84="","",IF(S84="","Not yet measured",IF(U84&gt;=1,"Reached",IF(T84&gt;=O84,"Missed",IF(U84&lt;N(V84)*Setup!$B$10,"Behind","On track")))))</f>
        <v/>
      </c>
      <c r="X84" s="9" t="n"/>
      <c r="Y84" s="9" t="n"/>
      <c r="Z84" s="20" t="n"/>
      <c r="AA84" s="29">
        <f>IF(OR($C84="",Z84="",U84=""),"",IF(AND(I84="Revenue",Y84&lt;&gt;"Yes"),0,Z84*MAX(0,MIN(1,U84))))</f>
        <v/>
      </c>
      <c r="AB84" s="20" t="n"/>
      <c r="AC84" s="29">
        <f>IF(OR($C84="",AB84="",U84=""),"",AB84*MAX(0,MIN(1,U84)))</f>
        <v/>
      </c>
      <c r="AD84" s="11">
        <f>IF($C84="","",TRIM(IF(AND(I84="Revenue",Y84&lt;&gt;"Yes"),"Revenue not confirmed by owner: excluded from results. ","")&amp;IF(L84="Provisional","Baseline provisional: confirm at first check. ","")&amp;IF(AND(H84="Balance sheet",N(Z84)&gt;N(AB84)*Setup!$B$9*1.001),"Income statement effect exceeds the holding-cost rate. ","")&amp;IF(AND(OR(W84="Behind",W84="Missed"),X84=""),"Name whose condition failed. ","")))</f>
        <v/>
      </c>
    </row>
    <row r="85" ht="42" customHeight="1">
      <c r="A85" s="9" t="n"/>
      <c r="B85" s="9" t="n"/>
      <c r="C85" s="9" t="n"/>
      <c r="D85" s="9" t="n"/>
      <c r="E85" s="9" t="n"/>
      <c r="F85" s="9" t="n"/>
      <c r="G85" s="9" t="n"/>
      <c r="H85" s="9" t="n"/>
      <c r="I85" s="9" t="n"/>
      <c r="J85" s="9" t="n"/>
      <c r="K85" s="36" t="n"/>
      <c r="L85" s="9" t="n"/>
      <c r="M85" s="27" t="n"/>
      <c r="N85" s="36" t="n"/>
      <c r="O85" s="27" t="n"/>
      <c r="P85" s="9" t="n"/>
      <c r="Q85" s="9" t="n"/>
      <c r="R85" s="9" t="n"/>
      <c r="S85" s="36" t="n"/>
      <c r="T85" s="27" t="n"/>
      <c r="U85" s="30">
        <f>IF(OR($C85="",S85="",N85=K85),"",(S85-K85)/(N85-K85))</f>
        <v/>
      </c>
      <c r="V85" s="30">
        <f>IF(OR($C85="",T85="",M85="",O85="",O85&lt;=M85),"",MAX(0,MIN(1,(T85-M85)/(O85-M85))))</f>
        <v/>
      </c>
      <c r="W85" s="11">
        <f>IF($C85="","",IF(S85="","Not yet measured",IF(U85&gt;=1,"Reached",IF(T85&gt;=O85,"Missed",IF(U85&lt;N(V85)*Setup!$B$10,"Behind","On track")))))</f>
        <v/>
      </c>
      <c r="X85" s="9" t="n"/>
      <c r="Y85" s="9" t="n"/>
      <c r="Z85" s="20" t="n"/>
      <c r="AA85" s="29">
        <f>IF(OR($C85="",Z85="",U85=""),"",IF(AND(I85="Revenue",Y85&lt;&gt;"Yes"),0,Z85*MAX(0,MIN(1,U85))))</f>
        <v/>
      </c>
      <c r="AB85" s="20" t="n"/>
      <c r="AC85" s="29">
        <f>IF(OR($C85="",AB85="",U85=""),"",AB85*MAX(0,MIN(1,U85)))</f>
        <v/>
      </c>
      <c r="AD85" s="11">
        <f>IF($C85="","",TRIM(IF(AND(I85="Revenue",Y85&lt;&gt;"Yes"),"Revenue not confirmed by owner: excluded from results. ","")&amp;IF(L85="Provisional","Baseline provisional: confirm at first check. ","")&amp;IF(AND(H85="Balance sheet",N(Z85)&gt;N(AB85)*Setup!$B$9*1.001),"Income statement effect exceeds the holding-cost rate. ","")&amp;IF(AND(OR(W85="Behind",W85="Missed"),X85=""),"Name whose condition failed. ","")))</f>
        <v/>
      </c>
    </row>
    <row r="86" ht="42" customHeight="1">
      <c r="A86" s="9" t="n"/>
      <c r="B86" s="9" t="n"/>
      <c r="C86" s="9" t="n"/>
      <c r="D86" s="9" t="n"/>
      <c r="E86" s="9" t="n"/>
      <c r="F86" s="9" t="n"/>
      <c r="G86" s="9" t="n"/>
      <c r="H86" s="9" t="n"/>
      <c r="I86" s="9" t="n"/>
      <c r="J86" s="9" t="n"/>
      <c r="K86" s="36" t="n"/>
      <c r="L86" s="9" t="n"/>
      <c r="M86" s="27" t="n"/>
      <c r="N86" s="36" t="n"/>
      <c r="O86" s="27" t="n"/>
      <c r="P86" s="9" t="n"/>
      <c r="Q86" s="9" t="n"/>
      <c r="R86" s="9" t="n"/>
      <c r="S86" s="36" t="n"/>
      <c r="T86" s="27" t="n"/>
      <c r="U86" s="30">
        <f>IF(OR($C86="",S86="",N86=K86),"",(S86-K86)/(N86-K86))</f>
        <v/>
      </c>
      <c r="V86" s="30">
        <f>IF(OR($C86="",T86="",M86="",O86="",O86&lt;=M86),"",MAX(0,MIN(1,(T86-M86)/(O86-M86))))</f>
        <v/>
      </c>
      <c r="W86" s="11">
        <f>IF($C86="","",IF(S86="","Not yet measured",IF(U86&gt;=1,"Reached",IF(T86&gt;=O86,"Missed",IF(U86&lt;N(V86)*Setup!$B$10,"Behind","On track")))))</f>
        <v/>
      </c>
      <c r="X86" s="9" t="n"/>
      <c r="Y86" s="9" t="n"/>
      <c r="Z86" s="20" t="n"/>
      <c r="AA86" s="29">
        <f>IF(OR($C86="",Z86="",U86=""),"",IF(AND(I86="Revenue",Y86&lt;&gt;"Yes"),0,Z86*MAX(0,MIN(1,U86))))</f>
        <v/>
      </c>
      <c r="AB86" s="20" t="n"/>
      <c r="AC86" s="29">
        <f>IF(OR($C86="",AB86="",U86=""),"",AB86*MAX(0,MIN(1,U86)))</f>
        <v/>
      </c>
      <c r="AD86" s="11">
        <f>IF($C86="","",TRIM(IF(AND(I86="Revenue",Y86&lt;&gt;"Yes"),"Revenue not confirmed by owner: excluded from results. ","")&amp;IF(L86="Provisional","Baseline provisional: confirm at first check. ","")&amp;IF(AND(H86="Balance sheet",N(Z86)&gt;N(AB86)*Setup!$B$9*1.001),"Income statement effect exceeds the holding-cost rate. ","")&amp;IF(AND(OR(W86="Behind",W86="Missed"),X86=""),"Name whose condition failed. ","")))</f>
        <v/>
      </c>
    </row>
    <row r="87" ht="42" customHeight="1">
      <c r="A87" s="9" t="n"/>
      <c r="B87" s="9" t="n"/>
      <c r="C87" s="9" t="n"/>
      <c r="D87" s="9" t="n"/>
      <c r="E87" s="9" t="n"/>
      <c r="F87" s="9" t="n"/>
      <c r="G87" s="9" t="n"/>
      <c r="H87" s="9" t="n"/>
      <c r="I87" s="9" t="n"/>
      <c r="J87" s="9" t="n"/>
      <c r="K87" s="36" t="n"/>
      <c r="L87" s="9" t="n"/>
      <c r="M87" s="27" t="n"/>
      <c r="N87" s="36" t="n"/>
      <c r="O87" s="27" t="n"/>
      <c r="P87" s="9" t="n"/>
      <c r="Q87" s="9" t="n"/>
      <c r="R87" s="9" t="n"/>
      <c r="S87" s="36" t="n"/>
      <c r="T87" s="27" t="n"/>
      <c r="U87" s="30">
        <f>IF(OR($C87="",S87="",N87=K87),"",(S87-K87)/(N87-K87))</f>
        <v/>
      </c>
      <c r="V87" s="30">
        <f>IF(OR($C87="",T87="",M87="",O87="",O87&lt;=M87),"",MAX(0,MIN(1,(T87-M87)/(O87-M87))))</f>
        <v/>
      </c>
      <c r="W87" s="11">
        <f>IF($C87="","",IF(S87="","Not yet measured",IF(U87&gt;=1,"Reached",IF(T87&gt;=O87,"Missed",IF(U87&lt;N(V87)*Setup!$B$10,"Behind","On track")))))</f>
        <v/>
      </c>
      <c r="X87" s="9" t="n"/>
      <c r="Y87" s="9" t="n"/>
      <c r="Z87" s="20" t="n"/>
      <c r="AA87" s="29">
        <f>IF(OR($C87="",Z87="",U87=""),"",IF(AND(I87="Revenue",Y87&lt;&gt;"Yes"),0,Z87*MAX(0,MIN(1,U87))))</f>
        <v/>
      </c>
      <c r="AB87" s="20" t="n"/>
      <c r="AC87" s="29">
        <f>IF(OR($C87="",AB87="",U87=""),"",AB87*MAX(0,MIN(1,U87)))</f>
        <v/>
      </c>
      <c r="AD87" s="11">
        <f>IF($C87="","",TRIM(IF(AND(I87="Revenue",Y87&lt;&gt;"Yes"),"Revenue not confirmed by owner: excluded from results. ","")&amp;IF(L87="Provisional","Baseline provisional: confirm at first check. ","")&amp;IF(AND(H87="Balance sheet",N(Z87)&gt;N(AB87)*Setup!$B$9*1.001),"Income statement effect exceeds the holding-cost rate. ","")&amp;IF(AND(OR(W87="Behind",W87="Missed"),X87=""),"Name whose condition failed. ","")))</f>
        <v/>
      </c>
    </row>
    <row r="88" ht="42" customHeight="1">
      <c r="A88" s="9" t="n"/>
      <c r="B88" s="9" t="n"/>
      <c r="C88" s="9" t="n"/>
      <c r="D88" s="9" t="n"/>
      <c r="E88" s="9" t="n"/>
      <c r="F88" s="9" t="n"/>
      <c r="G88" s="9" t="n"/>
      <c r="H88" s="9" t="n"/>
      <c r="I88" s="9" t="n"/>
      <c r="J88" s="9" t="n"/>
      <c r="K88" s="36" t="n"/>
      <c r="L88" s="9" t="n"/>
      <c r="M88" s="27" t="n"/>
      <c r="N88" s="36" t="n"/>
      <c r="O88" s="27" t="n"/>
      <c r="P88" s="9" t="n"/>
      <c r="Q88" s="9" t="n"/>
      <c r="R88" s="9" t="n"/>
      <c r="S88" s="36" t="n"/>
      <c r="T88" s="27" t="n"/>
      <c r="U88" s="30">
        <f>IF(OR($C88="",S88="",N88=K88),"",(S88-K88)/(N88-K88))</f>
        <v/>
      </c>
      <c r="V88" s="30">
        <f>IF(OR($C88="",T88="",M88="",O88="",O88&lt;=M88),"",MAX(0,MIN(1,(T88-M88)/(O88-M88))))</f>
        <v/>
      </c>
      <c r="W88" s="11">
        <f>IF($C88="","",IF(S88="","Not yet measured",IF(U88&gt;=1,"Reached",IF(T88&gt;=O88,"Missed",IF(U88&lt;N(V88)*Setup!$B$10,"Behind","On track")))))</f>
        <v/>
      </c>
      <c r="X88" s="9" t="n"/>
      <c r="Y88" s="9" t="n"/>
      <c r="Z88" s="20" t="n"/>
      <c r="AA88" s="29">
        <f>IF(OR($C88="",Z88="",U88=""),"",IF(AND(I88="Revenue",Y88&lt;&gt;"Yes"),0,Z88*MAX(0,MIN(1,U88))))</f>
        <v/>
      </c>
      <c r="AB88" s="20" t="n"/>
      <c r="AC88" s="29">
        <f>IF(OR($C88="",AB88="",U88=""),"",AB88*MAX(0,MIN(1,U88)))</f>
        <v/>
      </c>
      <c r="AD88" s="11">
        <f>IF($C88="","",TRIM(IF(AND(I88="Revenue",Y88&lt;&gt;"Yes"),"Revenue not confirmed by owner: excluded from results. ","")&amp;IF(L88="Provisional","Baseline provisional: confirm at first check. ","")&amp;IF(AND(H88="Balance sheet",N(Z88)&gt;N(AB88)*Setup!$B$9*1.001),"Income statement effect exceeds the holding-cost rate. ","")&amp;IF(AND(OR(W88="Behind",W88="Missed"),X88=""),"Name whose condition failed. ","")))</f>
        <v/>
      </c>
    </row>
    <row r="89" ht="42" customHeight="1">
      <c r="A89" s="9" t="n"/>
      <c r="B89" s="9" t="n"/>
      <c r="C89" s="9" t="n"/>
      <c r="D89" s="9" t="n"/>
      <c r="E89" s="9" t="n"/>
      <c r="F89" s="9" t="n"/>
      <c r="G89" s="9" t="n"/>
      <c r="H89" s="9" t="n"/>
      <c r="I89" s="9" t="n"/>
      <c r="J89" s="9" t="n"/>
      <c r="K89" s="36" t="n"/>
      <c r="L89" s="9" t="n"/>
      <c r="M89" s="27" t="n"/>
      <c r="N89" s="36" t="n"/>
      <c r="O89" s="27" t="n"/>
      <c r="P89" s="9" t="n"/>
      <c r="Q89" s="9" t="n"/>
      <c r="R89" s="9" t="n"/>
      <c r="S89" s="36" t="n"/>
      <c r="T89" s="27" t="n"/>
      <c r="U89" s="30">
        <f>IF(OR($C89="",S89="",N89=K89),"",(S89-K89)/(N89-K89))</f>
        <v/>
      </c>
      <c r="V89" s="30">
        <f>IF(OR($C89="",T89="",M89="",O89="",O89&lt;=M89),"",MAX(0,MIN(1,(T89-M89)/(O89-M89))))</f>
        <v/>
      </c>
      <c r="W89" s="11">
        <f>IF($C89="","",IF(S89="","Not yet measured",IF(U89&gt;=1,"Reached",IF(T89&gt;=O89,"Missed",IF(U89&lt;N(V89)*Setup!$B$10,"Behind","On track")))))</f>
        <v/>
      </c>
      <c r="X89" s="9" t="n"/>
      <c r="Y89" s="9" t="n"/>
      <c r="Z89" s="20" t="n"/>
      <c r="AA89" s="29">
        <f>IF(OR($C89="",Z89="",U89=""),"",IF(AND(I89="Revenue",Y89&lt;&gt;"Yes"),0,Z89*MAX(0,MIN(1,U89))))</f>
        <v/>
      </c>
      <c r="AB89" s="20" t="n"/>
      <c r="AC89" s="29">
        <f>IF(OR($C89="",AB89="",U89=""),"",AB89*MAX(0,MIN(1,U89)))</f>
        <v/>
      </c>
      <c r="AD89" s="11">
        <f>IF($C89="","",TRIM(IF(AND(I89="Revenue",Y89&lt;&gt;"Yes"),"Revenue not confirmed by owner: excluded from results. ","")&amp;IF(L89="Provisional","Baseline provisional: confirm at first check. ","")&amp;IF(AND(H89="Balance sheet",N(Z89)&gt;N(AB89)*Setup!$B$9*1.001),"Income statement effect exceeds the holding-cost rate. ","")&amp;IF(AND(OR(W89="Behind",W89="Missed"),X89=""),"Name whose condition failed. ","")))</f>
        <v/>
      </c>
    </row>
    <row r="90" ht="42" customHeight="1">
      <c r="A90" s="9" t="n"/>
      <c r="B90" s="9" t="n"/>
      <c r="C90" s="9" t="n"/>
      <c r="D90" s="9" t="n"/>
      <c r="E90" s="9" t="n"/>
      <c r="F90" s="9" t="n"/>
      <c r="G90" s="9" t="n"/>
      <c r="H90" s="9" t="n"/>
      <c r="I90" s="9" t="n"/>
      <c r="J90" s="9" t="n"/>
      <c r="K90" s="36" t="n"/>
      <c r="L90" s="9" t="n"/>
      <c r="M90" s="27" t="n"/>
      <c r="N90" s="36" t="n"/>
      <c r="O90" s="27" t="n"/>
      <c r="P90" s="9" t="n"/>
      <c r="Q90" s="9" t="n"/>
      <c r="R90" s="9" t="n"/>
      <c r="S90" s="36" t="n"/>
      <c r="T90" s="27" t="n"/>
      <c r="U90" s="30">
        <f>IF(OR($C90="",S90="",N90=K90),"",(S90-K90)/(N90-K90))</f>
        <v/>
      </c>
      <c r="V90" s="30">
        <f>IF(OR($C90="",T90="",M90="",O90="",O90&lt;=M90),"",MAX(0,MIN(1,(T90-M90)/(O90-M90))))</f>
        <v/>
      </c>
      <c r="W90" s="11">
        <f>IF($C90="","",IF(S90="","Not yet measured",IF(U90&gt;=1,"Reached",IF(T90&gt;=O90,"Missed",IF(U90&lt;N(V90)*Setup!$B$10,"Behind","On track")))))</f>
        <v/>
      </c>
      <c r="X90" s="9" t="n"/>
      <c r="Y90" s="9" t="n"/>
      <c r="Z90" s="20" t="n"/>
      <c r="AA90" s="29">
        <f>IF(OR($C90="",Z90="",U90=""),"",IF(AND(I90="Revenue",Y90&lt;&gt;"Yes"),0,Z90*MAX(0,MIN(1,U90))))</f>
        <v/>
      </c>
      <c r="AB90" s="20" t="n"/>
      <c r="AC90" s="29">
        <f>IF(OR($C90="",AB90="",U90=""),"",AB90*MAX(0,MIN(1,U90)))</f>
        <v/>
      </c>
      <c r="AD90" s="11">
        <f>IF($C90="","",TRIM(IF(AND(I90="Revenue",Y90&lt;&gt;"Yes"),"Revenue not confirmed by owner: excluded from results. ","")&amp;IF(L90="Provisional","Baseline provisional: confirm at first check. ","")&amp;IF(AND(H90="Balance sheet",N(Z90)&gt;N(AB90)*Setup!$B$9*1.001),"Income statement effect exceeds the holding-cost rate. ","")&amp;IF(AND(OR(W90="Behind",W90="Missed"),X90=""),"Name whose condition failed. ","")))</f>
        <v/>
      </c>
    </row>
    <row r="91" ht="42" customHeight="1">
      <c r="A91" s="9" t="n"/>
      <c r="B91" s="9" t="n"/>
      <c r="C91" s="9" t="n"/>
      <c r="D91" s="9" t="n"/>
      <c r="E91" s="9" t="n"/>
      <c r="F91" s="9" t="n"/>
      <c r="G91" s="9" t="n"/>
      <c r="H91" s="9" t="n"/>
      <c r="I91" s="9" t="n"/>
      <c r="J91" s="9" t="n"/>
      <c r="K91" s="36" t="n"/>
      <c r="L91" s="9" t="n"/>
      <c r="M91" s="27" t="n"/>
      <c r="N91" s="36" t="n"/>
      <c r="O91" s="27" t="n"/>
      <c r="P91" s="9" t="n"/>
      <c r="Q91" s="9" t="n"/>
      <c r="R91" s="9" t="n"/>
      <c r="S91" s="36" t="n"/>
      <c r="T91" s="27" t="n"/>
      <c r="U91" s="30">
        <f>IF(OR($C91="",S91="",N91=K91),"",(S91-K91)/(N91-K91))</f>
        <v/>
      </c>
      <c r="V91" s="30">
        <f>IF(OR($C91="",T91="",M91="",O91="",O91&lt;=M91),"",MAX(0,MIN(1,(T91-M91)/(O91-M91))))</f>
        <v/>
      </c>
      <c r="W91" s="11">
        <f>IF($C91="","",IF(S91="","Not yet measured",IF(U91&gt;=1,"Reached",IF(T91&gt;=O91,"Missed",IF(U91&lt;N(V91)*Setup!$B$10,"Behind","On track")))))</f>
        <v/>
      </c>
      <c r="X91" s="9" t="n"/>
      <c r="Y91" s="9" t="n"/>
      <c r="Z91" s="20" t="n"/>
      <c r="AA91" s="29">
        <f>IF(OR($C91="",Z91="",U91=""),"",IF(AND(I91="Revenue",Y91&lt;&gt;"Yes"),0,Z91*MAX(0,MIN(1,U91))))</f>
        <v/>
      </c>
      <c r="AB91" s="20" t="n"/>
      <c r="AC91" s="29">
        <f>IF(OR($C91="",AB91="",U91=""),"",AB91*MAX(0,MIN(1,U91)))</f>
        <v/>
      </c>
      <c r="AD91" s="11">
        <f>IF($C91="","",TRIM(IF(AND(I91="Revenue",Y91&lt;&gt;"Yes"),"Revenue not confirmed by owner: excluded from results. ","")&amp;IF(L91="Provisional","Baseline provisional: confirm at first check. ","")&amp;IF(AND(H91="Balance sheet",N(Z91)&gt;N(AB91)*Setup!$B$9*1.001),"Income statement effect exceeds the holding-cost rate. ","")&amp;IF(AND(OR(W91="Behind",W91="Missed"),X91=""),"Name whose condition failed. ","")))</f>
        <v/>
      </c>
    </row>
    <row r="92" ht="42" customHeight="1">
      <c r="A92" s="9" t="n"/>
      <c r="B92" s="9" t="n"/>
      <c r="C92" s="9" t="n"/>
      <c r="D92" s="9" t="n"/>
      <c r="E92" s="9" t="n"/>
      <c r="F92" s="9" t="n"/>
      <c r="G92" s="9" t="n"/>
      <c r="H92" s="9" t="n"/>
      <c r="I92" s="9" t="n"/>
      <c r="J92" s="9" t="n"/>
      <c r="K92" s="36" t="n"/>
      <c r="L92" s="9" t="n"/>
      <c r="M92" s="27" t="n"/>
      <c r="N92" s="36" t="n"/>
      <c r="O92" s="27" t="n"/>
      <c r="P92" s="9" t="n"/>
      <c r="Q92" s="9" t="n"/>
      <c r="R92" s="9" t="n"/>
      <c r="S92" s="36" t="n"/>
      <c r="T92" s="27" t="n"/>
      <c r="U92" s="30">
        <f>IF(OR($C92="",S92="",N92=K92),"",(S92-K92)/(N92-K92))</f>
        <v/>
      </c>
      <c r="V92" s="30">
        <f>IF(OR($C92="",T92="",M92="",O92="",O92&lt;=M92),"",MAX(0,MIN(1,(T92-M92)/(O92-M92))))</f>
        <v/>
      </c>
      <c r="W92" s="11">
        <f>IF($C92="","",IF(S92="","Not yet measured",IF(U92&gt;=1,"Reached",IF(T92&gt;=O92,"Missed",IF(U92&lt;N(V92)*Setup!$B$10,"Behind","On track")))))</f>
        <v/>
      </c>
      <c r="X92" s="9" t="n"/>
      <c r="Y92" s="9" t="n"/>
      <c r="Z92" s="20" t="n"/>
      <c r="AA92" s="29">
        <f>IF(OR($C92="",Z92="",U92=""),"",IF(AND(I92="Revenue",Y92&lt;&gt;"Yes"),0,Z92*MAX(0,MIN(1,U92))))</f>
        <v/>
      </c>
      <c r="AB92" s="20" t="n"/>
      <c r="AC92" s="29">
        <f>IF(OR($C92="",AB92="",U92=""),"",AB92*MAX(0,MIN(1,U92)))</f>
        <v/>
      </c>
      <c r="AD92" s="11">
        <f>IF($C92="","",TRIM(IF(AND(I92="Revenue",Y92&lt;&gt;"Yes"),"Revenue not confirmed by owner: excluded from results. ","")&amp;IF(L92="Provisional","Baseline provisional: confirm at first check. ","")&amp;IF(AND(H92="Balance sheet",N(Z92)&gt;N(AB92)*Setup!$B$9*1.001),"Income statement effect exceeds the holding-cost rate. ","")&amp;IF(AND(OR(W92="Behind",W92="Missed"),X92=""),"Name whose condition failed. ","")))</f>
        <v/>
      </c>
    </row>
    <row r="93" ht="42" customHeight="1">
      <c r="A93" s="9" t="n"/>
      <c r="B93" s="9" t="n"/>
      <c r="C93" s="9" t="n"/>
      <c r="D93" s="9" t="n"/>
      <c r="E93" s="9" t="n"/>
      <c r="F93" s="9" t="n"/>
      <c r="G93" s="9" t="n"/>
      <c r="H93" s="9" t="n"/>
      <c r="I93" s="9" t="n"/>
      <c r="J93" s="9" t="n"/>
      <c r="K93" s="36" t="n"/>
      <c r="L93" s="9" t="n"/>
      <c r="M93" s="27" t="n"/>
      <c r="N93" s="36" t="n"/>
      <c r="O93" s="27" t="n"/>
      <c r="P93" s="9" t="n"/>
      <c r="Q93" s="9" t="n"/>
      <c r="R93" s="9" t="n"/>
      <c r="S93" s="36" t="n"/>
      <c r="T93" s="27" t="n"/>
      <c r="U93" s="30">
        <f>IF(OR($C93="",S93="",N93=K93),"",(S93-K93)/(N93-K93))</f>
        <v/>
      </c>
      <c r="V93" s="30">
        <f>IF(OR($C93="",T93="",M93="",O93="",O93&lt;=M93),"",MAX(0,MIN(1,(T93-M93)/(O93-M93))))</f>
        <v/>
      </c>
      <c r="W93" s="11">
        <f>IF($C93="","",IF(S93="","Not yet measured",IF(U93&gt;=1,"Reached",IF(T93&gt;=O93,"Missed",IF(U93&lt;N(V93)*Setup!$B$10,"Behind","On track")))))</f>
        <v/>
      </c>
      <c r="X93" s="9" t="n"/>
      <c r="Y93" s="9" t="n"/>
      <c r="Z93" s="20" t="n"/>
      <c r="AA93" s="29">
        <f>IF(OR($C93="",Z93="",U93=""),"",IF(AND(I93="Revenue",Y93&lt;&gt;"Yes"),0,Z93*MAX(0,MIN(1,U93))))</f>
        <v/>
      </c>
      <c r="AB93" s="20" t="n"/>
      <c r="AC93" s="29">
        <f>IF(OR($C93="",AB93="",U93=""),"",AB93*MAX(0,MIN(1,U93)))</f>
        <v/>
      </c>
      <c r="AD93" s="11">
        <f>IF($C93="","",TRIM(IF(AND(I93="Revenue",Y93&lt;&gt;"Yes"),"Revenue not confirmed by owner: excluded from results. ","")&amp;IF(L93="Provisional","Baseline provisional: confirm at first check. ","")&amp;IF(AND(H93="Balance sheet",N(Z93)&gt;N(AB93)*Setup!$B$9*1.001),"Income statement effect exceeds the holding-cost rate. ","")&amp;IF(AND(OR(W93="Behind",W93="Missed"),X93=""),"Name whose condition failed. ","")))</f>
        <v/>
      </c>
    </row>
    <row r="94" ht="42" customHeight="1">
      <c r="A94" s="9" t="n"/>
      <c r="B94" s="9" t="n"/>
      <c r="C94" s="9" t="n"/>
      <c r="D94" s="9" t="n"/>
      <c r="E94" s="9" t="n"/>
      <c r="F94" s="9" t="n"/>
      <c r="G94" s="9" t="n"/>
      <c r="H94" s="9" t="n"/>
      <c r="I94" s="9" t="n"/>
      <c r="J94" s="9" t="n"/>
      <c r="K94" s="36" t="n"/>
      <c r="L94" s="9" t="n"/>
      <c r="M94" s="27" t="n"/>
      <c r="N94" s="36" t="n"/>
      <c r="O94" s="27" t="n"/>
      <c r="P94" s="9" t="n"/>
      <c r="Q94" s="9" t="n"/>
      <c r="R94" s="9" t="n"/>
      <c r="S94" s="36" t="n"/>
      <c r="T94" s="27" t="n"/>
      <c r="U94" s="30">
        <f>IF(OR($C94="",S94="",N94=K94),"",(S94-K94)/(N94-K94))</f>
        <v/>
      </c>
      <c r="V94" s="30">
        <f>IF(OR($C94="",T94="",M94="",O94="",O94&lt;=M94),"",MAX(0,MIN(1,(T94-M94)/(O94-M94))))</f>
        <v/>
      </c>
      <c r="W94" s="11">
        <f>IF($C94="","",IF(S94="","Not yet measured",IF(U94&gt;=1,"Reached",IF(T94&gt;=O94,"Missed",IF(U94&lt;N(V94)*Setup!$B$10,"Behind","On track")))))</f>
        <v/>
      </c>
      <c r="X94" s="9" t="n"/>
      <c r="Y94" s="9" t="n"/>
      <c r="Z94" s="20" t="n"/>
      <c r="AA94" s="29">
        <f>IF(OR($C94="",Z94="",U94=""),"",IF(AND(I94="Revenue",Y94&lt;&gt;"Yes"),0,Z94*MAX(0,MIN(1,U94))))</f>
        <v/>
      </c>
      <c r="AB94" s="20" t="n"/>
      <c r="AC94" s="29">
        <f>IF(OR($C94="",AB94="",U94=""),"",AB94*MAX(0,MIN(1,U94)))</f>
        <v/>
      </c>
      <c r="AD94" s="11">
        <f>IF($C94="","",TRIM(IF(AND(I94="Revenue",Y94&lt;&gt;"Yes"),"Revenue not confirmed by owner: excluded from results. ","")&amp;IF(L94="Provisional","Baseline provisional: confirm at first check. ","")&amp;IF(AND(H94="Balance sheet",N(Z94)&gt;N(AB94)*Setup!$B$9*1.001),"Income statement effect exceeds the holding-cost rate. ","")&amp;IF(AND(OR(W94="Behind",W94="Missed"),X94=""),"Name whose condition failed. ","")))</f>
        <v/>
      </c>
    </row>
    <row r="95" ht="42" customHeight="1">
      <c r="A95" s="9" t="n"/>
      <c r="B95" s="9" t="n"/>
      <c r="C95" s="9" t="n"/>
      <c r="D95" s="9" t="n"/>
      <c r="E95" s="9" t="n"/>
      <c r="F95" s="9" t="n"/>
      <c r="G95" s="9" t="n"/>
      <c r="H95" s="9" t="n"/>
      <c r="I95" s="9" t="n"/>
      <c r="J95" s="9" t="n"/>
      <c r="K95" s="36" t="n"/>
      <c r="L95" s="9" t="n"/>
      <c r="M95" s="27" t="n"/>
      <c r="N95" s="36" t="n"/>
      <c r="O95" s="27" t="n"/>
      <c r="P95" s="9" t="n"/>
      <c r="Q95" s="9" t="n"/>
      <c r="R95" s="9" t="n"/>
      <c r="S95" s="36" t="n"/>
      <c r="T95" s="27" t="n"/>
      <c r="U95" s="30">
        <f>IF(OR($C95="",S95="",N95=K95),"",(S95-K95)/(N95-K95))</f>
        <v/>
      </c>
      <c r="V95" s="30">
        <f>IF(OR($C95="",T95="",M95="",O95="",O95&lt;=M95),"",MAX(0,MIN(1,(T95-M95)/(O95-M95))))</f>
        <v/>
      </c>
      <c r="W95" s="11">
        <f>IF($C95="","",IF(S95="","Not yet measured",IF(U95&gt;=1,"Reached",IF(T95&gt;=O95,"Missed",IF(U95&lt;N(V95)*Setup!$B$10,"Behind","On track")))))</f>
        <v/>
      </c>
      <c r="X95" s="9" t="n"/>
      <c r="Y95" s="9" t="n"/>
      <c r="Z95" s="20" t="n"/>
      <c r="AA95" s="29">
        <f>IF(OR($C95="",Z95="",U95=""),"",IF(AND(I95="Revenue",Y95&lt;&gt;"Yes"),0,Z95*MAX(0,MIN(1,U95))))</f>
        <v/>
      </c>
      <c r="AB95" s="20" t="n"/>
      <c r="AC95" s="29">
        <f>IF(OR($C95="",AB95="",U95=""),"",AB95*MAX(0,MIN(1,U95)))</f>
        <v/>
      </c>
      <c r="AD95" s="11">
        <f>IF($C95="","",TRIM(IF(AND(I95="Revenue",Y95&lt;&gt;"Yes"),"Revenue not confirmed by owner: excluded from results. ","")&amp;IF(L95="Provisional","Baseline provisional: confirm at first check. ","")&amp;IF(AND(H95="Balance sheet",N(Z95)&gt;N(AB95)*Setup!$B$9*1.001),"Income statement effect exceeds the holding-cost rate. ","")&amp;IF(AND(OR(W95="Behind",W95="Missed"),X95=""),"Name whose condition failed. ","")))</f>
        <v/>
      </c>
    </row>
    <row r="96" ht="42" customHeight="1">
      <c r="A96" s="9" t="n"/>
      <c r="B96" s="9" t="n"/>
      <c r="C96" s="9" t="n"/>
      <c r="D96" s="9" t="n"/>
      <c r="E96" s="9" t="n"/>
      <c r="F96" s="9" t="n"/>
      <c r="G96" s="9" t="n"/>
      <c r="H96" s="9" t="n"/>
      <c r="I96" s="9" t="n"/>
      <c r="J96" s="9" t="n"/>
      <c r="K96" s="36" t="n"/>
      <c r="L96" s="9" t="n"/>
      <c r="M96" s="27" t="n"/>
      <c r="N96" s="36" t="n"/>
      <c r="O96" s="27" t="n"/>
      <c r="P96" s="9" t="n"/>
      <c r="Q96" s="9" t="n"/>
      <c r="R96" s="9" t="n"/>
      <c r="S96" s="36" t="n"/>
      <c r="T96" s="27" t="n"/>
      <c r="U96" s="30">
        <f>IF(OR($C96="",S96="",N96=K96),"",(S96-K96)/(N96-K96))</f>
        <v/>
      </c>
      <c r="V96" s="30">
        <f>IF(OR($C96="",T96="",M96="",O96="",O96&lt;=M96),"",MAX(0,MIN(1,(T96-M96)/(O96-M96))))</f>
        <v/>
      </c>
      <c r="W96" s="11">
        <f>IF($C96="","",IF(S96="","Not yet measured",IF(U96&gt;=1,"Reached",IF(T96&gt;=O96,"Missed",IF(U96&lt;N(V96)*Setup!$B$10,"Behind","On track")))))</f>
        <v/>
      </c>
      <c r="X96" s="9" t="n"/>
      <c r="Y96" s="9" t="n"/>
      <c r="Z96" s="20" t="n"/>
      <c r="AA96" s="29">
        <f>IF(OR($C96="",Z96="",U96=""),"",IF(AND(I96="Revenue",Y96&lt;&gt;"Yes"),0,Z96*MAX(0,MIN(1,U96))))</f>
        <v/>
      </c>
      <c r="AB96" s="20" t="n"/>
      <c r="AC96" s="29">
        <f>IF(OR($C96="",AB96="",U96=""),"",AB96*MAX(0,MIN(1,U96)))</f>
        <v/>
      </c>
      <c r="AD96" s="11">
        <f>IF($C96="","",TRIM(IF(AND(I96="Revenue",Y96&lt;&gt;"Yes"),"Revenue not confirmed by owner: excluded from results. ","")&amp;IF(L96="Provisional","Baseline provisional: confirm at first check. ","")&amp;IF(AND(H96="Balance sheet",N(Z96)&gt;N(AB96)*Setup!$B$9*1.001),"Income statement effect exceeds the holding-cost rate. ","")&amp;IF(AND(OR(W96="Behind",W96="Missed"),X96=""),"Name whose condition failed. ","")))</f>
        <v/>
      </c>
    </row>
    <row r="97" ht="42" customHeight="1">
      <c r="A97" s="9" t="n"/>
      <c r="B97" s="9" t="n"/>
      <c r="C97" s="9" t="n"/>
      <c r="D97" s="9" t="n"/>
      <c r="E97" s="9" t="n"/>
      <c r="F97" s="9" t="n"/>
      <c r="G97" s="9" t="n"/>
      <c r="H97" s="9" t="n"/>
      <c r="I97" s="9" t="n"/>
      <c r="J97" s="9" t="n"/>
      <c r="K97" s="36" t="n"/>
      <c r="L97" s="9" t="n"/>
      <c r="M97" s="27" t="n"/>
      <c r="N97" s="36" t="n"/>
      <c r="O97" s="27" t="n"/>
      <c r="P97" s="9" t="n"/>
      <c r="Q97" s="9" t="n"/>
      <c r="R97" s="9" t="n"/>
      <c r="S97" s="36" t="n"/>
      <c r="T97" s="27" t="n"/>
      <c r="U97" s="30">
        <f>IF(OR($C97="",S97="",N97=K97),"",(S97-K97)/(N97-K97))</f>
        <v/>
      </c>
      <c r="V97" s="30">
        <f>IF(OR($C97="",T97="",M97="",O97="",O97&lt;=M97),"",MAX(0,MIN(1,(T97-M97)/(O97-M97))))</f>
        <v/>
      </c>
      <c r="W97" s="11">
        <f>IF($C97="","",IF(S97="","Not yet measured",IF(U97&gt;=1,"Reached",IF(T97&gt;=O97,"Missed",IF(U97&lt;N(V97)*Setup!$B$10,"Behind","On track")))))</f>
        <v/>
      </c>
      <c r="X97" s="9" t="n"/>
      <c r="Y97" s="9" t="n"/>
      <c r="Z97" s="20" t="n"/>
      <c r="AA97" s="29">
        <f>IF(OR($C97="",Z97="",U97=""),"",IF(AND(I97="Revenue",Y97&lt;&gt;"Yes"),0,Z97*MAX(0,MIN(1,U97))))</f>
        <v/>
      </c>
      <c r="AB97" s="20" t="n"/>
      <c r="AC97" s="29">
        <f>IF(OR($C97="",AB97="",U97=""),"",AB97*MAX(0,MIN(1,U97)))</f>
        <v/>
      </c>
      <c r="AD97" s="11">
        <f>IF($C97="","",TRIM(IF(AND(I97="Revenue",Y97&lt;&gt;"Yes"),"Revenue not confirmed by owner: excluded from results. ","")&amp;IF(L97="Provisional","Baseline provisional: confirm at first check. ","")&amp;IF(AND(H97="Balance sheet",N(Z97)&gt;N(AB97)*Setup!$B$9*1.001),"Income statement effect exceeds the holding-cost rate. ","")&amp;IF(AND(OR(W97="Behind",W97="Missed"),X97=""),"Name whose condition failed. ","")))</f>
        <v/>
      </c>
    </row>
    <row r="98" ht="42" customHeight="1">
      <c r="A98" s="9" t="n"/>
      <c r="B98" s="9" t="n"/>
      <c r="C98" s="9" t="n"/>
      <c r="D98" s="9" t="n"/>
      <c r="E98" s="9" t="n"/>
      <c r="F98" s="9" t="n"/>
      <c r="G98" s="9" t="n"/>
      <c r="H98" s="9" t="n"/>
      <c r="I98" s="9" t="n"/>
      <c r="J98" s="9" t="n"/>
      <c r="K98" s="36" t="n"/>
      <c r="L98" s="9" t="n"/>
      <c r="M98" s="27" t="n"/>
      <c r="N98" s="36" t="n"/>
      <c r="O98" s="27" t="n"/>
      <c r="P98" s="9" t="n"/>
      <c r="Q98" s="9" t="n"/>
      <c r="R98" s="9" t="n"/>
      <c r="S98" s="36" t="n"/>
      <c r="T98" s="27" t="n"/>
      <c r="U98" s="30">
        <f>IF(OR($C98="",S98="",N98=K98),"",(S98-K98)/(N98-K98))</f>
        <v/>
      </c>
      <c r="V98" s="30">
        <f>IF(OR($C98="",T98="",M98="",O98="",O98&lt;=M98),"",MAX(0,MIN(1,(T98-M98)/(O98-M98))))</f>
        <v/>
      </c>
      <c r="W98" s="11">
        <f>IF($C98="","",IF(S98="","Not yet measured",IF(U98&gt;=1,"Reached",IF(T98&gt;=O98,"Missed",IF(U98&lt;N(V98)*Setup!$B$10,"Behind","On track")))))</f>
        <v/>
      </c>
      <c r="X98" s="9" t="n"/>
      <c r="Y98" s="9" t="n"/>
      <c r="Z98" s="20" t="n"/>
      <c r="AA98" s="29">
        <f>IF(OR($C98="",Z98="",U98=""),"",IF(AND(I98="Revenue",Y98&lt;&gt;"Yes"),0,Z98*MAX(0,MIN(1,U98))))</f>
        <v/>
      </c>
      <c r="AB98" s="20" t="n"/>
      <c r="AC98" s="29">
        <f>IF(OR($C98="",AB98="",U98=""),"",AB98*MAX(0,MIN(1,U98)))</f>
        <v/>
      </c>
      <c r="AD98" s="11">
        <f>IF($C98="","",TRIM(IF(AND(I98="Revenue",Y98&lt;&gt;"Yes"),"Revenue not confirmed by owner: excluded from results. ","")&amp;IF(L98="Provisional","Baseline provisional: confirm at first check. ","")&amp;IF(AND(H98="Balance sheet",N(Z98)&gt;N(AB98)*Setup!$B$9*1.001),"Income statement effect exceeds the holding-cost rate. ","")&amp;IF(AND(OR(W98="Behind",W98="Missed"),X98=""),"Name whose condition failed. ","")))</f>
        <v/>
      </c>
    </row>
    <row r="99" ht="42" customHeight="1">
      <c r="A99" s="9" t="n"/>
      <c r="B99" s="9" t="n"/>
      <c r="C99" s="9" t="n"/>
      <c r="D99" s="9" t="n"/>
      <c r="E99" s="9" t="n"/>
      <c r="F99" s="9" t="n"/>
      <c r="G99" s="9" t="n"/>
      <c r="H99" s="9" t="n"/>
      <c r="I99" s="9" t="n"/>
      <c r="J99" s="9" t="n"/>
      <c r="K99" s="36" t="n"/>
      <c r="L99" s="9" t="n"/>
      <c r="M99" s="27" t="n"/>
      <c r="N99" s="36" t="n"/>
      <c r="O99" s="27" t="n"/>
      <c r="P99" s="9" t="n"/>
      <c r="Q99" s="9" t="n"/>
      <c r="R99" s="9" t="n"/>
      <c r="S99" s="36" t="n"/>
      <c r="T99" s="27" t="n"/>
      <c r="U99" s="30">
        <f>IF(OR($C99="",S99="",N99=K99),"",(S99-K99)/(N99-K99))</f>
        <v/>
      </c>
      <c r="V99" s="30">
        <f>IF(OR($C99="",T99="",M99="",O99="",O99&lt;=M99),"",MAX(0,MIN(1,(T99-M99)/(O99-M99))))</f>
        <v/>
      </c>
      <c r="W99" s="11">
        <f>IF($C99="","",IF(S99="","Not yet measured",IF(U99&gt;=1,"Reached",IF(T99&gt;=O99,"Missed",IF(U99&lt;N(V99)*Setup!$B$10,"Behind","On track")))))</f>
        <v/>
      </c>
      <c r="X99" s="9" t="n"/>
      <c r="Y99" s="9" t="n"/>
      <c r="Z99" s="20" t="n"/>
      <c r="AA99" s="29">
        <f>IF(OR($C99="",Z99="",U99=""),"",IF(AND(I99="Revenue",Y99&lt;&gt;"Yes"),0,Z99*MAX(0,MIN(1,U99))))</f>
        <v/>
      </c>
      <c r="AB99" s="20" t="n"/>
      <c r="AC99" s="29">
        <f>IF(OR($C99="",AB99="",U99=""),"",AB99*MAX(0,MIN(1,U99)))</f>
        <v/>
      </c>
      <c r="AD99" s="11">
        <f>IF($C99="","",TRIM(IF(AND(I99="Revenue",Y99&lt;&gt;"Yes"),"Revenue not confirmed by owner: excluded from results. ","")&amp;IF(L99="Provisional","Baseline provisional: confirm at first check. ","")&amp;IF(AND(H99="Balance sheet",N(Z99)&gt;N(AB99)*Setup!$B$9*1.001),"Income statement effect exceeds the holding-cost rate. ","")&amp;IF(AND(OR(W99="Behind",W99="Missed"),X99=""),"Name whose condition failed. ","")))</f>
        <v/>
      </c>
    </row>
    <row r="100" ht="42" customHeight="1">
      <c r="A100" s="9" t="n"/>
      <c r="B100" s="9" t="n"/>
      <c r="C100" s="9" t="n"/>
      <c r="D100" s="9" t="n"/>
      <c r="E100" s="9" t="n"/>
      <c r="F100" s="9" t="n"/>
      <c r="G100" s="9" t="n"/>
      <c r="H100" s="9" t="n"/>
      <c r="I100" s="9" t="n"/>
      <c r="J100" s="9" t="n"/>
      <c r="K100" s="36" t="n"/>
      <c r="L100" s="9" t="n"/>
      <c r="M100" s="27" t="n"/>
      <c r="N100" s="36" t="n"/>
      <c r="O100" s="27" t="n"/>
      <c r="P100" s="9" t="n"/>
      <c r="Q100" s="9" t="n"/>
      <c r="R100" s="9" t="n"/>
      <c r="S100" s="36" t="n"/>
      <c r="T100" s="27" t="n"/>
      <c r="U100" s="30">
        <f>IF(OR($C100="",S100="",N100=K100),"",(S100-K100)/(N100-K100))</f>
        <v/>
      </c>
      <c r="V100" s="30">
        <f>IF(OR($C100="",T100="",M100="",O100="",O100&lt;=M100),"",MAX(0,MIN(1,(T100-M100)/(O100-M100))))</f>
        <v/>
      </c>
      <c r="W100" s="11">
        <f>IF($C100="","",IF(S100="","Not yet measured",IF(U100&gt;=1,"Reached",IF(T100&gt;=O100,"Missed",IF(U100&lt;N(V100)*Setup!$B$10,"Behind","On track")))))</f>
        <v/>
      </c>
      <c r="X100" s="9" t="n"/>
      <c r="Y100" s="9" t="n"/>
      <c r="Z100" s="20" t="n"/>
      <c r="AA100" s="29">
        <f>IF(OR($C100="",Z100="",U100=""),"",IF(AND(I100="Revenue",Y100&lt;&gt;"Yes"),0,Z100*MAX(0,MIN(1,U100))))</f>
        <v/>
      </c>
      <c r="AB100" s="20" t="n"/>
      <c r="AC100" s="29">
        <f>IF(OR($C100="",AB100="",U100=""),"",AB100*MAX(0,MIN(1,U100)))</f>
        <v/>
      </c>
      <c r="AD100" s="11">
        <f>IF($C100="","",TRIM(IF(AND(I100="Revenue",Y100&lt;&gt;"Yes"),"Revenue not confirmed by owner: excluded from results. ","")&amp;IF(L100="Provisional","Baseline provisional: confirm at first check. ","")&amp;IF(AND(H100="Balance sheet",N(Z100)&gt;N(AB100)*Setup!$B$9*1.001),"Income statement effect exceeds the holding-cost rate. ","")&amp;IF(AND(OR(W100="Behind",W100="Missed"),X100=""),"Name whose condition failed. ","")))</f>
        <v/>
      </c>
    </row>
    <row r="101" ht="42" customHeight="1">
      <c r="A101" s="9" t="n"/>
      <c r="B101" s="9" t="n"/>
      <c r="C101" s="9" t="n"/>
      <c r="D101" s="9" t="n"/>
      <c r="E101" s="9" t="n"/>
      <c r="F101" s="9" t="n"/>
      <c r="G101" s="9" t="n"/>
      <c r="H101" s="9" t="n"/>
      <c r="I101" s="9" t="n"/>
      <c r="J101" s="9" t="n"/>
      <c r="K101" s="36" t="n"/>
      <c r="L101" s="9" t="n"/>
      <c r="M101" s="27" t="n"/>
      <c r="N101" s="36" t="n"/>
      <c r="O101" s="27" t="n"/>
      <c r="P101" s="9" t="n"/>
      <c r="Q101" s="9" t="n"/>
      <c r="R101" s="9" t="n"/>
      <c r="S101" s="36" t="n"/>
      <c r="T101" s="27" t="n"/>
      <c r="U101" s="30">
        <f>IF(OR($C101="",S101="",N101=K101),"",(S101-K101)/(N101-K101))</f>
        <v/>
      </c>
      <c r="V101" s="30">
        <f>IF(OR($C101="",T101="",M101="",O101="",O101&lt;=M101),"",MAX(0,MIN(1,(T101-M101)/(O101-M101))))</f>
        <v/>
      </c>
      <c r="W101" s="11">
        <f>IF($C101="","",IF(S101="","Not yet measured",IF(U101&gt;=1,"Reached",IF(T101&gt;=O101,"Missed",IF(U101&lt;N(V101)*Setup!$B$10,"Behind","On track")))))</f>
        <v/>
      </c>
      <c r="X101" s="9" t="n"/>
      <c r="Y101" s="9" t="n"/>
      <c r="Z101" s="20" t="n"/>
      <c r="AA101" s="29">
        <f>IF(OR($C101="",Z101="",U101=""),"",IF(AND(I101="Revenue",Y101&lt;&gt;"Yes"),0,Z101*MAX(0,MIN(1,U101))))</f>
        <v/>
      </c>
      <c r="AB101" s="20" t="n"/>
      <c r="AC101" s="29">
        <f>IF(OR($C101="",AB101="",U101=""),"",AB101*MAX(0,MIN(1,U101)))</f>
        <v/>
      </c>
      <c r="AD101" s="11">
        <f>IF($C101="","",TRIM(IF(AND(I101="Revenue",Y101&lt;&gt;"Yes"),"Revenue not confirmed by owner: excluded from results. ","")&amp;IF(L101="Provisional","Baseline provisional: confirm at first check. ","")&amp;IF(AND(H101="Balance sheet",N(Z101)&gt;N(AB101)*Setup!$B$9*1.001),"Income statement effect exceeds the holding-cost rate. ","")&amp;IF(AND(OR(W101="Behind",W101="Missed"),X101=""),"Name whose condition failed. ","")))</f>
        <v/>
      </c>
    </row>
    <row r="102" ht="42" customHeight="1">
      <c r="A102" s="9" t="n"/>
      <c r="B102" s="9" t="n"/>
      <c r="C102" s="9" t="n"/>
      <c r="D102" s="9" t="n"/>
      <c r="E102" s="9" t="n"/>
      <c r="F102" s="9" t="n"/>
      <c r="G102" s="9" t="n"/>
      <c r="H102" s="9" t="n"/>
      <c r="I102" s="9" t="n"/>
      <c r="J102" s="9" t="n"/>
      <c r="K102" s="36" t="n"/>
      <c r="L102" s="9" t="n"/>
      <c r="M102" s="27" t="n"/>
      <c r="N102" s="36" t="n"/>
      <c r="O102" s="27" t="n"/>
      <c r="P102" s="9" t="n"/>
      <c r="Q102" s="9" t="n"/>
      <c r="R102" s="9" t="n"/>
      <c r="S102" s="36" t="n"/>
      <c r="T102" s="27" t="n"/>
      <c r="U102" s="30">
        <f>IF(OR($C102="",S102="",N102=K102),"",(S102-K102)/(N102-K102))</f>
        <v/>
      </c>
      <c r="V102" s="30">
        <f>IF(OR($C102="",T102="",M102="",O102="",O102&lt;=M102),"",MAX(0,MIN(1,(T102-M102)/(O102-M102))))</f>
        <v/>
      </c>
      <c r="W102" s="11">
        <f>IF($C102="","",IF(S102="","Not yet measured",IF(U102&gt;=1,"Reached",IF(T102&gt;=O102,"Missed",IF(U102&lt;N(V102)*Setup!$B$10,"Behind","On track")))))</f>
        <v/>
      </c>
      <c r="X102" s="9" t="n"/>
      <c r="Y102" s="9" t="n"/>
      <c r="Z102" s="20" t="n"/>
      <c r="AA102" s="29">
        <f>IF(OR($C102="",Z102="",U102=""),"",IF(AND(I102="Revenue",Y102&lt;&gt;"Yes"),0,Z102*MAX(0,MIN(1,U102))))</f>
        <v/>
      </c>
      <c r="AB102" s="20" t="n"/>
      <c r="AC102" s="29">
        <f>IF(OR($C102="",AB102="",U102=""),"",AB102*MAX(0,MIN(1,U102)))</f>
        <v/>
      </c>
      <c r="AD102" s="11">
        <f>IF($C102="","",TRIM(IF(AND(I102="Revenue",Y102&lt;&gt;"Yes"),"Revenue not confirmed by owner: excluded from results. ","")&amp;IF(L102="Provisional","Baseline provisional: confirm at first check. ","")&amp;IF(AND(H102="Balance sheet",N(Z102)&gt;N(AB102)*Setup!$B$9*1.001),"Income statement effect exceeds the holding-cost rate. ","")&amp;IF(AND(OR(W102="Behind",W102="Missed"),X102=""),"Name whose condition failed. ","")))</f>
        <v/>
      </c>
    </row>
    <row r="103" ht="42" customHeight="1">
      <c r="A103" s="9" t="n"/>
      <c r="B103" s="9" t="n"/>
      <c r="C103" s="9" t="n"/>
      <c r="D103" s="9" t="n"/>
      <c r="E103" s="9" t="n"/>
      <c r="F103" s="9" t="n"/>
      <c r="G103" s="9" t="n"/>
      <c r="H103" s="9" t="n"/>
      <c r="I103" s="9" t="n"/>
      <c r="J103" s="9" t="n"/>
      <c r="K103" s="36" t="n"/>
      <c r="L103" s="9" t="n"/>
      <c r="M103" s="27" t="n"/>
      <c r="N103" s="36" t="n"/>
      <c r="O103" s="27" t="n"/>
      <c r="P103" s="9" t="n"/>
      <c r="Q103" s="9" t="n"/>
      <c r="R103" s="9" t="n"/>
      <c r="S103" s="36" t="n"/>
      <c r="T103" s="27" t="n"/>
      <c r="U103" s="30">
        <f>IF(OR($C103="",S103="",N103=K103),"",(S103-K103)/(N103-K103))</f>
        <v/>
      </c>
      <c r="V103" s="30">
        <f>IF(OR($C103="",T103="",M103="",O103="",O103&lt;=M103),"",MAX(0,MIN(1,(T103-M103)/(O103-M103))))</f>
        <v/>
      </c>
      <c r="W103" s="11">
        <f>IF($C103="","",IF(S103="","Not yet measured",IF(U103&gt;=1,"Reached",IF(T103&gt;=O103,"Missed",IF(U103&lt;N(V103)*Setup!$B$10,"Behind","On track")))))</f>
        <v/>
      </c>
      <c r="X103" s="9" t="n"/>
      <c r="Y103" s="9" t="n"/>
      <c r="Z103" s="20" t="n"/>
      <c r="AA103" s="29">
        <f>IF(OR($C103="",Z103="",U103=""),"",IF(AND(I103="Revenue",Y103&lt;&gt;"Yes"),0,Z103*MAX(0,MIN(1,U103))))</f>
        <v/>
      </c>
      <c r="AB103" s="20" t="n"/>
      <c r="AC103" s="29">
        <f>IF(OR($C103="",AB103="",U103=""),"",AB103*MAX(0,MIN(1,U103)))</f>
        <v/>
      </c>
      <c r="AD103" s="11">
        <f>IF($C103="","",TRIM(IF(AND(I103="Revenue",Y103&lt;&gt;"Yes"),"Revenue not confirmed by owner: excluded from results. ","")&amp;IF(L103="Provisional","Baseline provisional: confirm at first check. ","")&amp;IF(AND(H103="Balance sheet",N(Z103)&gt;N(AB103)*Setup!$B$9*1.001),"Income statement effect exceeds the holding-cost rate. ","")&amp;IF(AND(OR(W103="Behind",W103="Missed"),X103=""),"Name whose condition failed. ","")))</f>
        <v/>
      </c>
    </row>
    <row r="104" ht="42" customHeight="1">
      <c r="A104" s="9" t="n"/>
      <c r="B104" s="9" t="n"/>
      <c r="C104" s="9" t="n"/>
      <c r="D104" s="9" t="n"/>
      <c r="E104" s="9" t="n"/>
      <c r="F104" s="9" t="n"/>
      <c r="G104" s="9" t="n"/>
      <c r="H104" s="9" t="n"/>
      <c r="I104" s="9" t="n"/>
      <c r="J104" s="9" t="n"/>
      <c r="K104" s="36" t="n"/>
      <c r="L104" s="9" t="n"/>
      <c r="M104" s="27" t="n"/>
      <c r="N104" s="36" t="n"/>
      <c r="O104" s="27" t="n"/>
      <c r="P104" s="9" t="n"/>
      <c r="Q104" s="9" t="n"/>
      <c r="R104" s="9" t="n"/>
      <c r="S104" s="36" t="n"/>
      <c r="T104" s="27" t="n"/>
      <c r="U104" s="30">
        <f>IF(OR($C104="",S104="",N104=K104),"",(S104-K104)/(N104-K104))</f>
        <v/>
      </c>
      <c r="V104" s="30">
        <f>IF(OR($C104="",T104="",M104="",O104="",O104&lt;=M104),"",MAX(0,MIN(1,(T104-M104)/(O104-M104))))</f>
        <v/>
      </c>
      <c r="W104" s="11">
        <f>IF($C104="","",IF(S104="","Not yet measured",IF(U104&gt;=1,"Reached",IF(T104&gt;=O104,"Missed",IF(U104&lt;N(V104)*Setup!$B$10,"Behind","On track")))))</f>
        <v/>
      </c>
      <c r="X104" s="9" t="n"/>
      <c r="Y104" s="9" t="n"/>
      <c r="Z104" s="20" t="n"/>
      <c r="AA104" s="29">
        <f>IF(OR($C104="",Z104="",U104=""),"",IF(AND(I104="Revenue",Y104&lt;&gt;"Yes"),0,Z104*MAX(0,MIN(1,U104))))</f>
        <v/>
      </c>
      <c r="AB104" s="20" t="n"/>
      <c r="AC104" s="29">
        <f>IF(OR($C104="",AB104="",U104=""),"",AB104*MAX(0,MIN(1,U104)))</f>
        <v/>
      </c>
      <c r="AD104" s="11">
        <f>IF($C104="","",TRIM(IF(AND(I104="Revenue",Y104&lt;&gt;"Yes"),"Revenue not confirmed by owner: excluded from results. ","")&amp;IF(L104="Provisional","Baseline provisional: confirm at first check. ","")&amp;IF(AND(H104="Balance sheet",N(Z104)&gt;N(AB104)*Setup!$B$9*1.001),"Income statement effect exceeds the holding-cost rate. ","")&amp;IF(AND(OR(W104="Behind",W104="Missed"),X104=""),"Name whose condition failed. ","")))</f>
        <v/>
      </c>
    </row>
    <row r="105" ht="42" customHeight="1">
      <c r="A105" s="9" t="n"/>
      <c r="B105" s="9" t="n"/>
      <c r="C105" s="9" t="n"/>
      <c r="D105" s="9" t="n"/>
      <c r="E105" s="9" t="n"/>
      <c r="F105" s="9" t="n"/>
      <c r="G105" s="9" t="n"/>
      <c r="H105" s="9" t="n"/>
      <c r="I105" s="9" t="n"/>
      <c r="J105" s="9" t="n"/>
      <c r="K105" s="36" t="n"/>
      <c r="L105" s="9" t="n"/>
      <c r="M105" s="27" t="n"/>
      <c r="N105" s="36" t="n"/>
      <c r="O105" s="27" t="n"/>
      <c r="P105" s="9" t="n"/>
      <c r="Q105" s="9" t="n"/>
      <c r="R105" s="9" t="n"/>
      <c r="S105" s="36" t="n"/>
      <c r="T105" s="27" t="n"/>
      <c r="U105" s="30">
        <f>IF(OR($C105="",S105="",N105=K105),"",(S105-K105)/(N105-K105))</f>
        <v/>
      </c>
      <c r="V105" s="30">
        <f>IF(OR($C105="",T105="",M105="",O105="",O105&lt;=M105),"",MAX(0,MIN(1,(T105-M105)/(O105-M105))))</f>
        <v/>
      </c>
      <c r="W105" s="11">
        <f>IF($C105="","",IF(S105="","Not yet measured",IF(U105&gt;=1,"Reached",IF(T105&gt;=O105,"Missed",IF(U105&lt;N(V105)*Setup!$B$10,"Behind","On track")))))</f>
        <v/>
      </c>
      <c r="X105" s="9" t="n"/>
      <c r="Y105" s="9" t="n"/>
      <c r="Z105" s="20" t="n"/>
      <c r="AA105" s="29">
        <f>IF(OR($C105="",Z105="",U105=""),"",IF(AND(I105="Revenue",Y105&lt;&gt;"Yes"),0,Z105*MAX(0,MIN(1,U105))))</f>
        <v/>
      </c>
      <c r="AB105" s="20" t="n"/>
      <c r="AC105" s="29">
        <f>IF(OR($C105="",AB105="",U105=""),"",AB105*MAX(0,MIN(1,U105)))</f>
        <v/>
      </c>
      <c r="AD105" s="11">
        <f>IF($C105="","",TRIM(IF(AND(I105="Revenue",Y105&lt;&gt;"Yes"),"Revenue not confirmed by owner: excluded from results. ","")&amp;IF(L105="Provisional","Baseline provisional: confirm at first check. ","")&amp;IF(AND(H105="Balance sheet",N(Z105)&gt;N(AB105)*Setup!$B$9*1.001),"Income statement effect exceeds the holding-cost rate. ","")&amp;IF(AND(OR(W105="Behind",W105="Missed"),X105=""),"Name whose condition failed. ","")))</f>
        <v/>
      </c>
    </row>
    <row r="106" ht="42" customHeight="1">
      <c r="A106" s="9" t="n"/>
      <c r="B106" s="9" t="n"/>
      <c r="C106" s="9" t="n"/>
      <c r="D106" s="9" t="n"/>
      <c r="E106" s="9" t="n"/>
      <c r="F106" s="9" t="n"/>
      <c r="G106" s="9" t="n"/>
      <c r="H106" s="9" t="n"/>
      <c r="I106" s="9" t="n"/>
      <c r="J106" s="9" t="n"/>
      <c r="K106" s="36" t="n"/>
      <c r="L106" s="9" t="n"/>
      <c r="M106" s="27" t="n"/>
      <c r="N106" s="36" t="n"/>
      <c r="O106" s="27" t="n"/>
      <c r="P106" s="9" t="n"/>
      <c r="Q106" s="9" t="n"/>
      <c r="R106" s="9" t="n"/>
      <c r="S106" s="36" t="n"/>
      <c r="T106" s="27" t="n"/>
      <c r="U106" s="30">
        <f>IF(OR($C106="",S106="",N106=K106),"",(S106-K106)/(N106-K106))</f>
        <v/>
      </c>
      <c r="V106" s="30">
        <f>IF(OR($C106="",T106="",M106="",O106="",O106&lt;=M106),"",MAX(0,MIN(1,(T106-M106)/(O106-M106))))</f>
        <v/>
      </c>
      <c r="W106" s="11">
        <f>IF($C106="","",IF(S106="","Not yet measured",IF(U106&gt;=1,"Reached",IF(T106&gt;=O106,"Missed",IF(U106&lt;N(V106)*Setup!$B$10,"Behind","On track")))))</f>
        <v/>
      </c>
      <c r="X106" s="9" t="n"/>
      <c r="Y106" s="9" t="n"/>
      <c r="Z106" s="20" t="n"/>
      <c r="AA106" s="29">
        <f>IF(OR($C106="",Z106="",U106=""),"",IF(AND(I106="Revenue",Y106&lt;&gt;"Yes"),0,Z106*MAX(0,MIN(1,U106))))</f>
        <v/>
      </c>
      <c r="AB106" s="20" t="n"/>
      <c r="AC106" s="29">
        <f>IF(OR($C106="",AB106="",U106=""),"",AB106*MAX(0,MIN(1,U106)))</f>
        <v/>
      </c>
      <c r="AD106" s="11">
        <f>IF($C106="","",TRIM(IF(AND(I106="Revenue",Y106&lt;&gt;"Yes"),"Revenue not confirmed by owner: excluded from results. ","")&amp;IF(L106="Provisional","Baseline provisional: confirm at first check. ","")&amp;IF(AND(H106="Balance sheet",N(Z106)&gt;N(AB106)*Setup!$B$9*1.001),"Income statement effect exceeds the holding-cost rate. ","")&amp;IF(AND(OR(W106="Behind",W106="Missed"),X106=""),"Name whose condition failed. ","")))</f>
        <v/>
      </c>
    </row>
  </sheetData>
  <autoFilter ref="A5:AD106"/>
  <mergeCells count="5">
    <mergeCell ref="A4:G4"/>
    <mergeCell ref="S4:X4"/>
    <mergeCell ref="Y4:AD4"/>
    <mergeCell ref="H4:O4"/>
    <mergeCell ref="P4:R4"/>
  </mergeCells>
  <conditionalFormatting sqref="W7:W106">
    <cfRule type="expression" priority="1" dxfId="0">
      <formula>W7="Reached"</formula>
    </cfRule>
    <cfRule type="expression" priority="2" dxfId="0">
      <formula>W7="Met"</formula>
    </cfRule>
    <cfRule type="expression" priority="3" dxfId="1">
      <formula>W7="On track"</formula>
    </cfRule>
    <cfRule type="expression" priority="4" dxfId="1">
      <formula>W7="In progress"</formula>
    </cfRule>
    <cfRule type="expression" priority="5" dxfId="0">
      <formula>W7="Passed"</formula>
    </cfRule>
    <cfRule type="expression" priority="6" dxfId="2">
      <formula>W7="Behind"</formula>
    </cfRule>
    <cfRule type="expression" priority="7" dxfId="2">
      <formula>W7="At risk"</formula>
    </cfRule>
    <cfRule type="expression" priority="8" dxfId="2">
      <formula>W7="Plan gap"</formula>
    </cfRule>
    <cfRule type="expression" priority="9" dxfId="3">
      <formula>W7="Not yet due"</formula>
    </cfRule>
    <cfRule type="expression" priority="10" dxfId="4">
      <formula>W7="Missed"</formula>
    </cfRule>
    <cfRule type="expression" priority="11" dxfId="4">
      <formula>W7="Not met"</formula>
    </cfRule>
    <cfRule type="expression" priority="12" dxfId="3">
      <formula>W7="Not yet measured"</formula>
    </cfRule>
    <cfRule type="expression" priority="13" dxfId="3">
      <formula>W7="Not started"</formula>
    </cfRule>
  </conditionalFormatting>
  <conditionalFormatting sqref="U7:U106">
    <cfRule type="dataBar" priority="14">
      <dataBar showValue="1">
        <cfvo type="num" val="0"/>
        <cfvo type="num" val="1"/>
        <color rgb="008CC79A"/>
      </dataBar>
    </cfRule>
  </conditionalFormatting>
  <conditionalFormatting sqref="AD7:AD106">
    <cfRule type="expression" priority="15" dxfId="5">
      <formula>LEN(AD7)&gt;0</formula>
    </cfRule>
  </conditionalFormatting>
  <dataValidations count="7">
    <dataValidation sqref="B7:B106" showDropDown="0" showInputMessage="0" showErrorMessage="0" allowBlank="1" type="list">
      <formula1>Initiatives!$A$6:$A$35</formula1>
    </dataValidation>
    <dataValidation sqref="D7:D106" showDropDown="0" showInputMessage="0" showErrorMessage="0" allowBlank="1" type="list">
      <formula1>Lists!$G$2:$G$5</formula1>
    </dataValidation>
    <dataValidation sqref="H7:H106" showDropDown="0" showInputMessage="0" showErrorMessage="0" allowBlank="1" type="list">
      <formula1>Lists!$E$2:$E$3</formula1>
    </dataValidation>
    <dataValidation sqref="I7:I106" showDropDown="0" showInputMessage="0" showErrorMessage="0" allowBlank="1" type="list">
      <formula1>Lists!$A$2:$A$11</formula1>
    </dataValidation>
    <dataValidation sqref="L7:L106" showDropDown="0" showInputMessage="0" showErrorMessage="0" allowBlank="1" type="list">
      <formula1>Lists!$H$2:$H$3</formula1>
    </dataValidation>
    <dataValidation sqref="X7:X106" showDropDown="0" showInputMessage="0" showErrorMessage="0" allowBlank="1" type="list">
      <formula1>Lists!$I$2:$I$5</formula1>
    </dataValidation>
    <dataValidation sqref="Y7:Y106" showDropDown="0" showInputMessage="0" showErrorMessage="0" allowBlank="1" type="list">
      <formula1>Lists!$J$2:$J$3</formula1>
    </dataValidation>
  </dataValidations>
  <printOptions horizontalCentered="1"/>
  <pageMargins left="0.4" right="0.4" top="0.5" bottom="0.6" header="0.5" footer="0.5"/>
  <pageSetup orientation="landscape" paperSize="3" fitToHeight="0" fitToWidth="1"/>
  <headerFooter>
    <oddHeader/>
    <oddFooter>&amp;L&amp;"Arial"&amp;8 Value Lattice  |  valuelattice.com/guides  |  CC BY 4.0&amp;R&amp;"Arial"&amp;8 &amp;A  |  Page &amp;P of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F3A5F"/>
    <outlinePr summaryBelow="1" summaryRight="1"/>
    <pageSetUpPr fitToPage="1"/>
  </sheetPr>
  <dimension ref="A1:I23"/>
  <sheetViews>
    <sheetView showGridLines="0" zoomScale="90" workbookViewId="0">
      <pane xSplit="2" ySplit="5" topLeftCell="C6" activePane="bottomRight" state="frozen"/>
      <selection pane="topRight" activeCell="A1" sqref="A1"/>
      <selection pane="bottomLeft"/>
      <selection pane="bottomRight" activeCell="A1" sqref="A1"/>
    </sheetView>
  </sheetViews>
  <sheetFormatPr baseColWidth="8" defaultRowHeight="15"/>
  <cols>
    <col width="30" customWidth="1" min="1" max="1"/>
    <col width="16" customWidth="1" min="2" max="2"/>
    <col width="15" customWidth="1" min="3" max="3"/>
    <col width="15" customWidth="1" min="4" max="4"/>
    <col width="15" customWidth="1" min="5" max="5"/>
    <col width="15" customWidth="1" min="6" max="6"/>
    <col width="15" customWidth="1" min="7" max="7"/>
    <col width="14" customWidth="1" min="8" max="8"/>
    <col width="3" customWidth="1" min="9" max="9"/>
  </cols>
  <sheetData>
    <row r="1" ht="30" customHeight="1">
      <c r="A1" s="1" t="inlineStr">
        <is>
          <t>Statement Bridge</t>
        </is>
      </c>
      <c r="B1" s="2" t="n"/>
      <c r="C1" s="2" t="n"/>
      <c r="D1" s="2" t="n"/>
      <c r="E1" s="2" t="n"/>
      <c r="F1" s="2" t="n"/>
      <c r="G1" s="2" t="n"/>
      <c r="H1" s="2" t="n"/>
      <c r="I1" s="2" t="n"/>
    </row>
    <row r="2" ht="20" customHeight="1">
      <c r="A2" s="3" t="inlineStr">
        <is>
          <t>Baseline statements, the effect committed and the effect achieved, line by line ($K).</t>
        </is>
      </c>
      <c r="B2" s="2" t="n"/>
      <c r="C2" s="2" t="n"/>
      <c r="D2" s="2" t="n"/>
      <c r="E2" s="2" t="n"/>
      <c r="F2" s="2" t="n"/>
      <c r="G2" s="2" t="n"/>
      <c r="H2" s="2" t="n"/>
      <c r="I2" s="2" t="n"/>
    </row>
    <row r="3" ht="8" customHeight="1"/>
    <row r="5" ht="40" customHeight="1">
      <c r="A5" s="19" t="inlineStr">
        <is>
          <t>Statement line</t>
        </is>
      </c>
      <c r="B5" s="19" t="inlineStr">
        <is>
          <t>Statement</t>
        </is>
      </c>
      <c r="C5" s="19" t="inlineStr">
        <is>
          <t>Baseline</t>
        </is>
      </c>
      <c r="D5" s="19" t="inlineStr">
        <is>
          <t>Favorable effect at target</t>
        </is>
      </c>
      <c r="E5" s="19" t="inlineStr">
        <is>
          <t>Pro forma at target</t>
        </is>
      </c>
      <c r="F5" s="19" t="inlineStr">
        <is>
          <t>Favorable effect achieved</t>
        </is>
      </c>
      <c r="G5" s="19" t="inlineStr">
        <is>
          <t>Pro forma achieved</t>
        </is>
      </c>
      <c r="H5" s="19" t="inlineStr">
        <is>
          <t>Target effect as % of line</t>
        </is>
      </c>
    </row>
    <row r="6" ht="20" customHeight="1">
      <c r="A6" s="5" t="inlineStr">
        <is>
          <t>Income statement</t>
        </is>
      </c>
      <c r="B6" s="6" t="n"/>
      <c r="C6" s="6" t="n"/>
      <c r="D6" s="6" t="n"/>
      <c r="E6" s="6" t="n"/>
      <c r="F6" s="6" t="n"/>
      <c r="G6" s="6" t="n"/>
      <c r="H6" s="6" t="n"/>
    </row>
    <row r="7">
      <c r="A7" s="10" t="inlineStr">
        <is>
          <t>Revenue</t>
        </is>
      </c>
      <c r="B7" s="37" t="inlineStr">
        <is>
          <t>Income statement</t>
        </is>
      </c>
      <c r="C7" s="29">
        <f>IF(Setup!$B$11="Yes",INDEX('M&amp;A Alignment'!$E$7:$E$16,MATCH("Revenue",'M&amp;A Alignment'!$A$7:$A$16,0)),INDEX(Setup!$B$15:$B$32,MATCH("Revenue",Setup!$A$15:$A$32,0)))</f>
        <v/>
      </c>
      <c r="D7" s="29">
        <f>SUMIFS(Register!$Z$7:$Z$106,Register!$I$7:$I$106,A7)</f>
        <v/>
      </c>
      <c r="E7" s="29">
        <f>C7+D7</f>
        <v/>
      </c>
      <c r="F7" s="29">
        <f>SUMIFS(Register!$AA$7:$AA$106,Register!$I$7:$I$106,A7)</f>
        <v/>
      </c>
      <c r="G7" s="29">
        <f>C7+F7</f>
        <v/>
      </c>
      <c r="H7" s="30">
        <f>IF(C7=0,"",D7/C7)</f>
        <v/>
      </c>
    </row>
    <row r="8">
      <c r="A8" s="10" t="inlineStr">
        <is>
          <t>Cost of goods sold</t>
        </is>
      </c>
      <c r="B8" s="37" t="inlineStr">
        <is>
          <t>Income statement</t>
        </is>
      </c>
      <c r="C8" s="29">
        <f>IF(Setup!$B$11="Yes",INDEX('M&amp;A Alignment'!$E$7:$E$16,MATCH("Cost of goods sold",'M&amp;A Alignment'!$A$7:$A$16,0)),INDEX(Setup!$B$15:$B$32,MATCH("Cost of goods sold",Setup!$A$15:$A$32,0)))</f>
        <v/>
      </c>
      <c r="D8" s="29">
        <f>SUMIFS(Register!$Z$7:$Z$106,Register!$I$7:$I$106,A8)</f>
        <v/>
      </c>
      <c r="E8" s="29">
        <f>C8-D8+D7*IF(C7=0,0,C8/C7)</f>
        <v/>
      </c>
      <c r="F8" s="29">
        <f>SUMIFS(Register!$AA$7:$AA$106,Register!$I$7:$I$106,A8)</f>
        <v/>
      </c>
      <c r="G8" s="29">
        <f>C8-F8+F7*IF(C7=0,0,C8/C7)</f>
        <v/>
      </c>
      <c r="H8" s="30">
        <f>IF(C8=0,"",D8/C8)</f>
        <v/>
      </c>
    </row>
    <row r="9">
      <c r="A9" s="10" t="inlineStr">
        <is>
          <t>SG&amp;A</t>
        </is>
      </c>
      <c r="B9" s="37" t="inlineStr">
        <is>
          <t>Income statement</t>
        </is>
      </c>
      <c r="C9" s="29">
        <f>IF(Setup!$B$11="Yes",INDEX('M&amp;A Alignment'!$E$7:$E$16,MATCH("SG&amp;A",'M&amp;A Alignment'!$A$7:$A$16,0)),INDEX(Setup!$B$15:$B$32,MATCH("SG&amp;A",Setup!$A$15:$A$32,0)))</f>
        <v/>
      </c>
      <c r="D9" s="29">
        <f>SUMIFS(Register!$Z$7:$Z$106,Register!$I$7:$I$106,A9)</f>
        <v/>
      </c>
      <c r="E9" s="29">
        <f>C9-D9</f>
        <v/>
      </c>
      <c r="F9" s="29">
        <f>SUMIFS(Register!$AA$7:$AA$106,Register!$I$7:$I$106,A9)</f>
        <v/>
      </c>
      <c r="G9" s="29">
        <f>C9-F9</f>
        <v/>
      </c>
      <c r="H9" s="30">
        <f>IF(C9=0,"",D9/C9)</f>
        <v/>
      </c>
    </row>
    <row r="10">
      <c r="A10" s="10" t="inlineStr">
        <is>
          <t>R&amp;D</t>
        </is>
      </c>
      <c r="B10" s="37" t="inlineStr">
        <is>
          <t>Income statement</t>
        </is>
      </c>
      <c r="C10" s="29">
        <f>IF(Setup!$B$11="Yes",INDEX('M&amp;A Alignment'!$E$7:$E$16,MATCH("R&amp;D",'M&amp;A Alignment'!$A$7:$A$16,0)),INDEX(Setup!$B$15:$B$32,MATCH("R&amp;D",Setup!$A$15:$A$32,0)))</f>
        <v/>
      </c>
      <c r="D10" s="29">
        <f>SUMIFS(Register!$Z$7:$Z$106,Register!$I$7:$I$106,A10)</f>
        <v/>
      </c>
      <c r="E10" s="29">
        <f>C10-D10</f>
        <v/>
      </c>
      <c r="F10" s="29">
        <f>SUMIFS(Register!$AA$7:$AA$106,Register!$I$7:$I$106,A10)</f>
        <v/>
      </c>
      <c r="G10" s="29">
        <f>C10-F10</f>
        <v/>
      </c>
      <c r="H10" s="30">
        <f>IF(C10=0,"",D10/C10)</f>
        <v/>
      </c>
    </row>
    <row r="11">
      <c r="A11" s="10" t="inlineStr">
        <is>
          <t>Other operating expense</t>
        </is>
      </c>
      <c r="B11" s="37" t="inlineStr">
        <is>
          <t>Income statement</t>
        </is>
      </c>
      <c r="C11" s="29">
        <f>IF(Setup!$B$11="Yes",INDEX('M&amp;A Alignment'!$E$7:$E$16,MATCH("Other operating expense",'M&amp;A Alignment'!$A$7:$A$16,0)),INDEX(Setup!$B$15:$B$32,MATCH("Other operating expense",Setup!$A$15:$A$32,0)))</f>
        <v/>
      </c>
      <c r="D11" s="29">
        <f>SUMIFS(Register!$Z$7:$Z$106,Register!$I$7:$I$106,A11)+SUMIFS(Register!$Z$7:$Z$106,Register!$H$7:$H$106,"Balance sheet")</f>
        <v/>
      </c>
      <c r="E11" s="29">
        <f>C11-D11</f>
        <v/>
      </c>
      <c r="F11" s="29">
        <f>SUMIFS(Register!$AA$7:$AA$106,Register!$I$7:$I$106,A11)+SUMIFS(Register!$AA$7:$AA$106,Register!$H$7:$H$106,"Balance sheet")</f>
        <v/>
      </c>
      <c r="G11" s="29">
        <f>C11-F11</f>
        <v/>
      </c>
      <c r="H11" s="30">
        <f>IF(C11=0,"",D11/C11)</f>
        <v/>
      </c>
    </row>
    <row r="12">
      <c r="A12" s="14" t="inlineStr">
        <is>
          <t>Operating income</t>
        </is>
      </c>
      <c r="C12" s="21">
        <f>C7-SUM(C8:C11)</f>
        <v/>
      </c>
      <c r="D12" s="21">
        <f>E12-C12</f>
        <v/>
      </c>
      <c r="E12" s="21">
        <f>E7-SUM(E8:E11)</f>
        <v/>
      </c>
      <c r="F12" s="21">
        <f>G12-C12</f>
        <v/>
      </c>
      <c r="G12" s="21">
        <f>G7-SUM(G8:G11)</f>
        <v/>
      </c>
      <c r="H12" s="38">
        <f>IF(C12=0,"",D12/C12)</f>
        <v/>
      </c>
    </row>
    <row r="14" ht="20" customHeight="1">
      <c r="A14" s="5" t="inlineStr">
        <is>
          <t>Balance sheet</t>
        </is>
      </c>
      <c r="B14" s="6" t="n"/>
      <c r="C14" s="6" t="n"/>
      <c r="D14" s="6" t="n"/>
      <c r="E14" s="6" t="n"/>
      <c r="F14" s="6" t="n"/>
      <c r="G14" s="6" t="n"/>
      <c r="H14" s="6" t="n"/>
    </row>
    <row r="15">
      <c r="A15" s="10" t="inlineStr">
        <is>
          <t>Inventory</t>
        </is>
      </c>
      <c r="B15" s="37" t="inlineStr">
        <is>
          <t>Balance sheet</t>
        </is>
      </c>
      <c r="C15" s="29">
        <f>IF(Setup!$B$11="Yes",INDEX('M&amp;A Alignment'!$E$7:$E$16,MATCH("Inventory",'M&amp;A Alignment'!$A$7:$A$16,0)),INDEX(Setup!$B$15:$B$32,MATCH("Inventory",Setup!$A$15:$A$32,0)))</f>
        <v/>
      </c>
      <c r="D15" s="29">
        <f>SUMIFS(Register!$AB$7:$AB$106,Register!$I$7:$I$106,A15)</f>
        <v/>
      </c>
      <c r="E15" s="29">
        <f>C15+(-1)*D15</f>
        <v/>
      </c>
      <c r="F15" s="29">
        <f>SUMIFS(Register!$AC$7:$AC$106,Register!$I$7:$I$106,A15)</f>
        <v/>
      </c>
      <c r="G15" s="29">
        <f>C15+(-1)*F15</f>
        <v/>
      </c>
      <c r="H15" s="30">
        <f>IF(C15=0,"",D15/C15)</f>
        <v/>
      </c>
    </row>
    <row r="16">
      <c r="A16" s="10" t="inlineStr">
        <is>
          <t>Accounts receivable</t>
        </is>
      </c>
      <c r="B16" s="37" t="inlineStr">
        <is>
          <t>Balance sheet</t>
        </is>
      </c>
      <c r="C16" s="29">
        <f>IF(Setup!$B$11="Yes",INDEX('M&amp;A Alignment'!$E$7:$E$16,MATCH("Accounts receivable",'M&amp;A Alignment'!$A$7:$A$16,0)),INDEX(Setup!$B$15:$B$32,MATCH("Accounts receivable",Setup!$A$15:$A$32,0)))</f>
        <v/>
      </c>
      <c r="D16" s="29">
        <f>SUMIFS(Register!$AB$7:$AB$106,Register!$I$7:$I$106,A16)</f>
        <v/>
      </c>
      <c r="E16" s="29">
        <f>C16+(-1)*D16</f>
        <v/>
      </c>
      <c r="F16" s="29">
        <f>SUMIFS(Register!$AC$7:$AC$106,Register!$I$7:$I$106,A16)</f>
        <v/>
      </c>
      <c r="G16" s="29">
        <f>C16+(-1)*F16</f>
        <v/>
      </c>
      <c r="H16" s="30">
        <f>IF(C16=0,"",D16/C16)</f>
        <v/>
      </c>
    </row>
    <row r="17">
      <c r="A17" s="10" t="inlineStr">
        <is>
          <t>Accounts payable</t>
        </is>
      </c>
      <c r="B17" s="37" t="inlineStr">
        <is>
          <t>Balance sheet</t>
        </is>
      </c>
      <c r="C17" s="29">
        <f>IF(Setup!$B$11="Yes",INDEX('M&amp;A Alignment'!$E$7:$E$16,MATCH("Accounts payable",'M&amp;A Alignment'!$A$7:$A$16,0)),INDEX(Setup!$B$15:$B$32,MATCH("Accounts payable",Setup!$A$15:$A$32,0)))</f>
        <v/>
      </c>
      <c r="D17" s="29">
        <f>SUMIFS(Register!$AB$7:$AB$106,Register!$I$7:$I$106,A17)</f>
        <v/>
      </c>
      <c r="E17" s="29">
        <f>C17+(1)*D17</f>
        <v/>
      </c>
      <c r="F17" s="29">
        <f>SUMIFS(Register!$AC$7:$AC$106,Register!$I$7:$I$106,A17)</f>
        <v/>
      </c>
      <c r="G17" s="29">
        <f>C17+(1)*F17</f>
        <v/>
      </c>
      <c r="H17" s="30">
        <f>IF(C17=0,"",D17/C17)</f>
        <v/>
      </c>
    </row>
    <row r="18">
      <c r="A18" s="10" t="inlineStr">
        <is>
          <t>Property, plant and equipment</t>
        </is>
      </c>
      <c r="B18" s="37" t="inlineStr">
        <is>
          <t>Balance sheet</t>
        </is>
      </c>
      <c r="C18" s="29">
        <f>IF(Setup!$B$11="Yes",INDEX('M&amp;A Alignment'!$E$7:$E$16,MATCH("Property, plant and equipment",'M&amp;A Alignment'!$A$7:$A$16,0)),INDEX(Setup!$B$15:$B$32,MATCH("Property, plant and equipment",Setup!$A$15:$A$32,0)))</f>
        <v/>
      </c>
      <c r="D18" s="29">
        <f>SUMIFS(Register!$AB$7:$AB$106,Register!$I$7:$I$106,A18)</f>
        <v/>
      </c>
      <c r="E18" s="29">
        <f>C18+(-1)*D18</f>
        <v/>
      </c>
      <c r="F18" s="29">
        <f>SUMIFS(Register!$AC$7:$AC$106,Register!$I$7:$I$106,A18)</f>
        <v/>
      </c>
      <c r="G18" s="29">
        <f>C18+(-1)*F18</f>
        <v/>
      </c>
      <c r="H18" s="30">
        <f>IF(C18=0,"",D18/C18)</f>
        <v/>
      </c>
    </row>
    <row r="19">
      <c r="A19" s="10" t="inlineStr">
        <is>
          <t>Cash</t>
        </is>
      </c>
      <c r="B19" s="37" t="inlineStr">
        <is>
          <t>Balance sheet</t>
        </is>
      </c>
      <c r="C19" s="29">
        <f>IF(Setup!$B$11="Yes",INDEX('M&amp;A Alignment'!$E$7:$E$16,MATCH("Cash",'M&amp;A Alignment'!$A$7:$A$16,0)),INDEX(Setup!$B$15:$B$32,MATCH("Cash",Setup!$A$15:$A$32,0)))</f>
        <v/>
      </c>
      <c r="D19" s="29">
        <f>SUM(Register!$AB$7:$AB$106)</f>
        <v/>
      </c>
      <c r="E19" s="29">
        <f>C19+(1)*D19</f>
        <v/>
      </c>
      <c r="F19" s="29">
        <f>SUM(Register!$AC$7:$AC$106)</f>
        <v/>
      </c>
      <c r="G19" s="29">
        <f>C19+(1)*F19</f>
        <v/>
      </c>
      <c r="H19" s="30">
        <f>IF(C19=0,"",D19/C19)</f>
        <v/>
      </c>
    </row>
    <row r="21" ht="26" customHeight="1">
      <c r="A21" s="31" t="inlineStr">
        <is>
          <t>Favorable effect: profit improvement on income statement lines; cash released on balance sheet lines. Pro forma applies each effect in the right direction (costs and assets go down, revenue, payables and cash go up).</t>
        </is>
      </c>
    </row>
    <row r="22" ht="26" customHeight="1">
      <c r="A22" s="31" t="inlineStr">
        <is>
          <t>Other operating expense includes the holding-cost effect of balance sheet rows (inventory). Cost of goods sold adds the cost of sales that goes with any confirmed revenue increase, at the baseline cost-of-sales ratio.</t>
        </is>
      </c>
    </row>
    <row r="23" ht="26" customHeight="1">
      <c r="A23" s="31" t="inlineStr">
        <is>
          <t>Revenue rows the business owner has not confirmed are shown at target but count zero toward the achieved column. Capital spending avoided (property, plant and equipment) is measured against the plan, not the baseline.</t>
        </is>
      </c>
    </row>
  </sheetData>
  <mergeCells count="3">
    <mergeCell ref="A23:H23"/>
    <mergeCell ref="A21:H21"/>
    <mergeCell ref="A22:H22"/>
  </mergeCells>
  <printOptions horizontalCentered="1"/>
  <pageMargins left="0.4" right="0.4" top="0.5" bottom="0.6" header="0.5" footer="0.5"/>
  <pageSetup orientation="landscape" paperSize="1" fitToHeight="0" fitToWidth="1"/>
  <headerFooter>
    <oddHeader/>
    <oddFooter>&amp;L&amp;"Arial"&amp;8 Value Lattice  |  valuelattice.com/guides  |  CC BY 4.0&amp;R&amp;"Arial"&amp;8 &amp;A  |  Page &amp;P of &amp;N</oddFooter>
    <evenHeader/>
    <evenFooter/>
    <firstHeader/>
    <firstFooter/>
  </headerFooter>
</worksheet>
</file>

<file path=xl/worksheets/sheet6.xml><?xml version="1.0" encoding="utf-8"?>
<worksheet xmlns="http://schemas.openxmlformats.org/spreadsheetml/2006/main">
  <sheetPr>
    <tabColor rgb="001F3A5F"/>
    <outlinePr summaryBelow="1" summaryRight="1"/>
    <pageSetUpPr fitToPage="1"/>
  </sheetPr>
  <dimension ref="A1:H32"/>
  <sheetViews>
    <sheetView showGridLines="0" zoomScale="90" workbookViewId="0">
      <pane ySplit="6" topLeftCell="A7" activePane="bottomLeft" state="frozen"/>
      <selection pane="bottomLeft" activeCell="A1" sqref="A1"/>
    </sheetView>
  </sheetViews>
  <sheetFormatPr baseColWidth="8" defaultRowHeight="15"/>
  <cols>
    <col width="42" customWidth="1" min="1" max="1"/>
    <col width="16" customWidth="1" min="2" max="2"/>
    <col width="16" customWidth="1" min="3" max="3"/>
    <col width="18" customWidth="1" min="4" max="4"/>
    <col width="16" customWidth="1" min="5" max="5"/>
    <col width="18" customWidth="1" min="6" max="6"/>
    <col width="22" customWidth="1" min="7" max="7"/>
    <col width="3" customWidth="1" min="8" max="8"/>
  </cols>
  <sheetData>
    <row r="1" ht="30" customHeight="1">
      <c r="A1" s="1" t="inlineStr">
        <is>
          <t>M&amp;A Alignment</t>
        </is>
      </c>
      <c r="B1" s="2" t="n"/>
      <c r="C1" s="2" t="n"/>
      <c r="D1" s="2" t="n"/>
      <c r="E1" s="2" t="n"/>
      <c r="F1" s="2" t="n"/>
      <c r="G1" s="2" t="n"/>
      <c r="H1" s="2" t="n"/>
    </row>
    <row r="2" ht="20" customHeight="1">
      <c r="A2" s="3" t="inlineStr">
        <is>
          <t>Combine an acquired company's statements with yours, and state plainly whether each acquisition objective has been met.</t>
        </is>
      </c>
      <c r="B2" s="2" t="n"/>
      <c r="C2" s="2" t="n"/>
      <c r="D2" s="2" t="n"/>
      <c r="E2" s="2" t="n"/>
      <c r="F2" s="2" t="n"/>
      <c r="G2" s="2" t="n"/>
      <c r="H2" s="2" t="n"/>
    </row>
    <row r="3" ht="8" customHeight="1"/>
    <row r="4" ht="20" customHeight="1">
      <c r="A4" s="5" t="inlineStr">
        <is>
          <t>A.  Combined baseline ($K)</t>
        </is>
      </c>
      <c r="B4" s="6" t="n"/>
      <c r="C4" s="6" t="n"/>
      <c r="D4" s="6" t="n"/>
      <c r="E4" s="6" t="n"/>
      <c r="F4" s="6" t="n"/>
      <c r="G4" s="6" t="n"/>
    </row>
    <row r="6" ht="34" customHeight="1">
      <c r="A6" s="19" t="inlineStr">
        <is>
          <t>Statement line</t>
        </is>
      </c>
      <c r="B6" s="19" t="inlineStr">
        <is>
          <t>Acquirer (from Setup)</t>
        </is>
      </c>
      <c r="C6" s="19" t="inlineStr">
        <is>
          <t>Acquired company</t>
        </is>
      </c>
      <c r="D6" s="19" t="inlineStr">
        <is>
          <t>Adjustments and eliminations</t>
        </is>
      </c>
      <c r="E6" s="19" t="inlineStr">
        <is>
          <t>Combined baseline</t>
        </is>
      </c>
      <c r="F6" s="19" t="inlineStr">
        <is>
          <t>Notes</t>
        </is>
      </c>
    </row>
    <row r="7">
      <c r="A7" s="10" t="inlineStr">
        <is>
          <t>Revenue</t>
        </is>
      </c>
      <c r="B7" s="39">
        <f>Setup!$B$15</f>
        <v/>
      </c>
      <c r="C7" s="20" t="n">
        <v>60000</v>
      </c>
      <c r="D7" s="20" t="n">
        <v>-2000</v>
      </c>
      <c r="E7" s="21">
        <f>B7+C7+D7</f>
        <v/>
      </c>
      <c r="F7" s="9" t="inlineStr">
        <is>
          <t>Intercompany sales eliminated</t>
        </is>
      </c>
    </row>
    <row r="8">
      <c r="A8" s="10" t="inlineStr">
        <is>
          <t>Cost of goods sold</t>
        </is>
      </c>
      <c r="B8" s="39">
        <f>Setup!$B$16</f>
        <v/>
      </c>
      <c r="C8" s="20" t="n">
        <v>46000</v>
      </c>
      <c r="D8" s="20" t="n">
        <v>-2000</v>
      </c>
      <c r="E8" s="21">
        <f>B8+C8+D8</f>
        <v/>
      </c>
      <c r="F8" s="9" t="inlineStr">
        <is>
          <t>Intercompany purchases eliminated</t>
        </is>
      </c>
    </row>
    <row r="9">
      <c r="A9" s="10" t="inlineStr">
        <is>
          <t>SG&amp;A</t>
        </is>
      </c>
      <c r="B9" s="39">
        <f>Setup!$B$17</f>
        <v/>
      </c>
      <c r="C9" s="20" t="n">
        <v>9500</v>
      </c>
      <c r="D9" s="20" t="n">
        <v>0</v>
      </c>
      <c r="E9" s="21">
        <f>B9+C9+D9</f>
        <v/>
      </c>
      <c r="F9" s="9" t="n"/>
    </row>
    <row r="10">
      <c r="A10" s="10" t="inlineStr">
        <is>
          <t>R&amp;D</t>
        </is>
      </c>
      <c r="B10" s="39">
        <f>Setup!$B$18</f>
        <v/>
      </c>
      <c r="C10" s="20" t="n">
        <v>0</v>
      </c>
      <c r="D10" s="20" t="n">
        <v>0</v>
      </c>
      <c r="E10" s="21">
        <f>B10+C10+D10</f>
        <v/>
      </c>
      <c r="F10" s="9" t="n"/>
    </row>
    <row r="11">
      <c r="A11" s="10" t="inlineStr">
        <is>
          <t>Other operating expense</t>
        </is>
      </c>
      <c r="B11" s="39">
        <f>Setup!$B$19</f>
        <v/>
      </c>
      <c r="C11" s="20" t="n">
        <v>1200</v>
      </c>
      <c r="D11" s="20" t="n">
        <v>0</v>
      </c>
      <c r="E11" s="21">
        <f>B11+C11+D11</f>
        <v/>
      </c>
      <c r="F11" s="9" t="n"/>
    </row>
    <row r="12">
      <c r="A12" s="10" t="inlineStr">
        <is>
          <t>Inventory</t>
        </is>
      </c>
      <c r="B12" s="39">
        <f>Setup!$B$22</f>
        <v/>
      </c>
      <c r="C12" s="20" t="n">
        <v>11000</v>
      </c>
      <c r="D12" s="20" t="n">
        <v>0</v>
      </c>
      <c r="E12" s="21">
        <f>B12+C12+D12</f>
        <v/>
      </c>
      <c r="F12" s="9" t="n"/>
    </row>
    <row r="13">
      <c r="A13" s="10" t="inlineStr">
        <is>
          <t>Accounts receivable</t>
        </is>
      </c>
      <c r="B13" s="39">
        <f>Setup!$B$23</f>
        <v/>
      </c>
      <c r="C13" s="20" t="n">
        <v>7500</v>
      </c>
      <c r="D13" s="20" t="n">
        <v>-300</v>
      </c>
      <c r="E13" s="21">
        <f>B13+C13+D13</f>
        <v/>
      </c>
      <c r="F13" s="9" t="inlineStr">
        <is>
          <t>Intercompany balances</t>
        </is>
      </c>
    </row>
    <row r="14">
      <c r="A14" s="10" t="inlineStr">
        <is>
          <t>Accounts payable</t>
        </is>
      </c>
      <c r="B14" s="39">
        <f>Setup!$B$24</f>
        <v/>
      </c>
      <c r="C14" s="20" t="n">
        <v>5200</v>
      </c>
      <c r="D14" s="20" t="n">
        <v>-300</v>
      </c>
      <c r="E14" s="21">
        <f>B14+C14+D14</f>
        <v/>
      </c>
      <c r="F14" s="9" t="inlineStr">
        <is>
          <t>Intercompany balances</t>
        </is>
      </c>
    </row>
    <row r="15">
      <c r="A15" s="10" t="inlineStr">
        <is>
          <t>Property, plant and equipment</t>
        </is>
      </c>
      <c r="B15" s="39">
        <f>Setup!$B$25</f>
        <v/>
      </c>
      <c r="C15" s="20" t="n">
        <v>14000</v>
      </c>
      <c r="D15" s="20" t="n">
        <v>0</v>
      </c>
      <c r="E15" s="21">
        <f>B15+C15+D15</f>
        <v/>
      </c>
      <c r="F15" s="9" t="n"/>
    </row>
    <row r="16">
      <c r="A16" s="10" t="inlineStr">
        <is>
          <t>Cash</t>
        </is>
      </c>
      <c r="B16" s="39">
        <f>Setup!$B$26</f>
        <v/>
      </c>
      <c r="C16" s="20" t="n">
        <v>3000</v>
      </c>
      <c r="D16" s="20" t="n">
        <v>0</v>
      </c>
      <c r="E16" s="21">
        <f>B16+C16+D16</f>
        <v/>
      </c>
      <c r="F16" s="9" t="n"/>
    </row>
    <row r="18" ht="26" customHeight="1">
      <c r="A18" s="31" t="inlineStr">
        <is>
          <t>To run every sheet on the combined figures, set "Use the combined M&amp;A baseline?" to Yes on Setup. Green figures link to Setup.</t>
        </is>
      </c>
    </row>
    <row r="20" ht="20" customHeight="1">
      <c r="A20" s="5" t="inlineStr">
        <is>
          <t>B.  Acquisition objectives and whether they have been met</t>
        </is>
      </c>
      <c r="B20" s="6" t="n"/>
      <c r="C20" s="6" t="n"/>
      <c r="D20" s="6" t="n"/>
      <c r="E20" s="6" t="n"/>
      <c r="F20" s="6" t="n"/>
      <c r="G20" s="6" t="n"/>
    </row>
    <row r="22" ht="34" customHeight="1">
      <c r="A22" s="19" t="inlineStr">
        <is>
          <t>Key objective, as stated at acquisition</t>
        </is>
      </c>
      <c r="B22" s="19" t="inlineStr">
        <is>
          <t>Linked initiative</t>
        </is>
      </c>
      <c r="C22" s="19" t="inlineStr">
        <is>
          <t>Target ($K)</t>
        </is>
      </c>
      <c r="D22" s="19" t="inlineStr">
        <is>
          <t>Target date</t>
        </is>
      </c>
      <c r="E22" s="19" t="inlineStr">
        <is>
          <t>Achieved to date ($K)</t>
        </is>
      </c>
      <c r="F22" s="19" t="inlineStr">
        <is>
          <t>Achieved %</t>
        </is>
      </c>
      <c r="G22" s="19" t="inlineStr">
        <is>
          <t>Statement of whether met</t>
        </is>
      </c>
    </row>
    <row r="23" ht="30" customHeight="1">
      <c r="A23" s="9" t="inlineStr">
        <is>
          <t>Deliver $2.5M a year of SG&amp;A synergies by the end of FY27 Q1</t>
        </is>
      </c>
      <c r="B23" s="9" t="inlineStr">
        <is>
          <t>I-06</t>
        </is>
      </c>
      <c r="C23" s="20" t="n">
        <v>2500</v>
      </c>
      <c r="D23" s="27" t="n">
        <v>46477</v>
      </c>
      <c r="E23" s="29">
        <f>IF(B23="","",IFERROR(INDEX(Initiatives!$L$6:$L$35,MATCH(B23,Initiatives!$A$6:$A$35,0)),""))</f>
        <v/>
      </c>
      <c r="F23" s="30">
        <f>IF(OR(E23="",N(C23)=0),"",E23/C23)</f>
        <v/>
      </c>
      <c r="G23" s="11">
        <f>IF(A23="","",IF(OR(B23="",N(C23)=0),"Link an initiative and a target",IF(N(F23)&gt;=1,"Met",IF(Setup!$B$8&gt;=D23,"Not met","Not yet due"))))</f>
        <v/>
      </c>
    </row>
    <row r="24" ht="30" customHeight="1">
      <c r="A24" s="9" t="inlineStr">
        <is>
          <t>Hold the acquired company's inventory turns at or above ours</t>
        </is>
      </c>
      <c r="B24" s="9" t="n"/>
      <c r="C24" s="20" t="n"/>
      <c r="D24" s="27" t="n"/>
      <c r="E24" s="29">
        <f>IF(B24="","",IFERROR(INDEX(Initiatives!$L$6:$L$35,MATCH(B24,Initiatives!$A$6:$A$35,0)),""))</f>
        <v/>
      </c>
      <c r="F24" s="30">
        <f>IF(OR(E24="",N(C24)=0),"",E24/C24)</f>
        <v/>
      </c>
      <c r="G24" s="11">
        <f>IF(A24="","",IF(OR(B24="",N(C24)=0),"Link an initiative and a target",IF(N(F24)&gt;=1,"Met",IF(Setup!$B$8&gt;=D24,"Not met","Not yet due"))))</f>
        <v/>
      </c>
    </row>
    <row r="25" ht="30" customHeight="1">
      <c r="A25" s="9" t="n"/>
      <c r="B25" s="9" t="n"/>
      <c r="C25" s="20" t="n"/>
      <c r="D25" s="27" t="n"/>
      <c r="E25" s="29">
        <f>IF(B25="","",IFERROR(INDEX(Initiatives!$L$6:$L$35,MATCH(B25,Initiatives!$A$6:$A$35,0)),""))</f>
        <v/>
      </c>
      <c r="F25" s="30">
        <f>IF(OR(E25="",N(C25)=0),"",E25/C25)</f>
        <v/>
      </c>
      <c r="G25" s="11">
        <f>IF(A25="","",IF(OR(B25="",N(C25)=0),"Link an initiative and a target",IF(N(F25)&gt;=1,"Met",IF(Setup!$B$8&gt;=D25,"Not met","Not yet due"))))</f>
        <v/>
      </c>
    </row>
    <row r="26" ht="30" customHeight="1">
      <c r="A26" s="9" t="n"/>
      <c r="B26" s="9" t="n"/>
      <c r="C26" s="20" t="n"/>
      <c r="D26" s="27" t="n"/>
      <c r="E26" s="29">
        <f>IF(B26="","",IFERROR(INDEX(Initiatives!$L$6:$L$35,MATCH(B26,Initiatives!$A$6:$A$35,0)),""))</f>
        <v/>
      </c>
      <c r="F26" s="30">
        <f>IF(OR(E26="",N(C26)=0),"",E26/C26)</f>
        <v/>
      </c>
      <c r="G26" s="11">
        <f>IF(A26="","",IF(OR(B26="",N(C26)=0),"Link an initiative and a target",IF(N(F26)&gt;=1,"Met",IF(Setup!$B$8&gt;=D26,"Not met","Not yet due"))))</f>
        <v/>
      </c>
    </row>
    <row r="27" ht="30" customHeight="1">
      <c r="A27" s="9" t="n"/>
      <c r="B27" s="9" t="n"/>
      <c r="C27" s="20" t="n"/>
      <c r="D27" s="27" t="n"/>
      <c r="E27" s="29">
        <f>IF(B27="","",IFERROR(INDEX(Initiatives!$L$6:$L$35,MATCH(B27,Initiatives!$A$6:$A$35,0)),""))</f>
        <v/>
      </c>
      <c r="F27" s="30">
        <f>IF(OR(E27="",N(C27)=0),"",E27/C27)</f>
        <v/>
      </c>
      <c r="G27" s="11">
        <f>IF(A27="","",IF(OR(B27="",N(C27)=0),"Link an initiative and a target",IF(N(F27)&gt;=1,"Met",IF(Setup!$B$8&gt;=D27,"Not met","Not yet due"))))</f>
        <v/>
      </c>
    </row>
    <row r="28" ht="30" customHeight="1">
      <c r="A28" s="9" t="n"/>
      <c r="B28" s="9" t="n"/>
      <c r="C28" s="20" t="n"/>
      <c r="D28" s="27" t="n"/>
      <c r="E28" s="29">
        <f>IF(B28="","",IFERROR(INDEX(Initiatives!$L$6:$L$35,MATCH(B28,Initiatives!$A$6:$A$35,0)),""))</f>
        <v/>
      </c>
      <c r="F28" s="30">
        <f>IF(OR(E28="",N(C28)=0),"",E28/C28)</f>
        <v/>
      </c>
      <c r="G28" s="11">
        <f>IF(A28="","",IF(OR(B28="",N(C28)=0),"Link an initiative and a target",IF(N(F28)&gt;=1,"Met",IF(Setup!$B$8&gt;=D28,"Not met","Not yet due"))))</f>
        <v/>
      </c>
    </row>
    <row r="29" ht="30" customHeight="1">
      <c r="A29" s="9" t="n"/>
      <c r="B29" s="9" t="n"/>
      <c r="C29" s="20" t="n"/>
      <c r="D29" s="27" t="n"/>
      <c r="E29" s="29">
        <f>IF(B29="","",IFERROR(INDEX(Initiatives!$L$6:$L$35,MATCH(B29,Initiatives!$A$6:$A$35,0)),""))</f>
        <v/>
      </c>
      <c r="F29" s="30">
        <f>IF(OR(E29="",N(C29)=0),"",E29/C29)</f>
        <v/>
      </c>
      <c r="G29" s="11">
        <f>IF(A29="","",IF(OR(B29="",N(C29)=0),"Link an initiative and a target",IF(N(F29)&gt;=1,"Met",IF(Setup!$B$8&gt;=D29,"Not met","Not yet due"))))</f>
        <v/>
      </c>
    </row>
    <row r="30" ht="30" customHeight="1">
      <c r="A30" s="9" t="n"/>
      <c r="B30" s="9" t="n"/>
      <c r="C30" s="20" t="n"/>
      <c r="D30" s="27" t="n"/>
      <c r="E30" s="29">
        <f>IF(B30="","",IFERROR(INDEX(Initiatives!$L$6:$L$35,MATCH(B30,Initiatives!$A$6:$A$35,0)),""))</f>
        <v/>
      </c>
      <c r="F30" s="30">
        <f>IF(OR(E30="",N(C30)=0),"",E30/C30)</f>
        <v/>
      </c>
      <c r="G30" s="11">
        <f>IF(A30="","",IF(OR(B30="",N(C30)=0),"Link an initiative and a target",IF(N(F30)&gt;=1,"Met",IF(Setup!$B$8&gt;=D30,"Not met","Not yet due"))))</f>
        <v/>
      </c>
    </row>
    <row r="32" ht="26" customHeight="1">
      <c r="A32" s="31" t="inlineStr">
        <is>
          <t>The statement of whether each objective has been met is the line accounting standard setters have proposed requiring for significant acquisitions. Keeping it here costs one formula.</t>
        </is>
      </c>
    </row>
  </sheetData>
  <mergeCells count="2">
    <mergeCell ref="A32:G32"/>
    <mergeCell ref="A18:G18"/>
  </mergeCells>
  <conditionalFormatting sqref="G23:G30">
    <cfRule type="expression" priority="1" dxfId="0">
      <formula>G23="Reached"</formula>
    </cfRule>
    <cfRule type="expression" priority="2" dxfId="0">
      <formula>G23="Met"</formula>
    </cfRule>
    <cfRule type="expression" priority="3" dxfId="1">
      <formula>G23="On track"</formula>
    </cfRule>
    <cfRule type="expression" priority="4" dxfId="1">
      <formula>G23="In progress"</formula>
    </cfRule>
    <cfRule type="expression" priority="5" dxfId="0">
      <formula>G23="Passed"</formula>
    </cfRule>
    <cfRule type="expression" priority="6" dxfId="2">
      <formula>G23="Behind"</formula>
    </cfRule>
    <cfRule type="expression" priority="7" dxfId="2">
      <formula>G23="At risk"</formula>
    </cfRule>
    <cfRule type="expression" priority="8" dxfId="2">
      <formula>G23="Plan gap"</formula>
    </cfRule>
    <cfRule type="expression" priority="9" dxfId="3">
      <formula>G23="Not yet due"</formula>
    </cfRule>
    <cfRule type="expression" priority="10" dxfId="4">
      <formula>G23="Missed"</formula>
    </cfRule>
    <cfRule type="expression" priority="11" dxfId="4">
      <formula>G23="Not met"</formula>
    </cfRule>
    <cfRule type="expression" priority="12" dxfId="3">
      <formula>G23="Not yet measured"</formula>
    </cfRule>
    <cfRule type="expression" priority="13" dxfId="3">
      <formula>G23="Not started"</formula>
    </cfRule>
  </conditionalFormatting>
  <dataValidations count="1">
    <dataValidation sqref="B23:B30" showDropDown="0" showInputMessage="0" showErrorMessage="0" allowBlank="1" type="list">
      <formula1>Initiatives!$A$6:$A$35</formula1>
    </dataValidation>
  </dataValidations>
  <printOptions horizontalCentered="1"/>
  <pageMargins left="0.4" right="0.4" top="0.5" bottom="0.6" header="0.5" footer="0.5"/>
  <pageSetup orientation="landscape" paperSize="1" fitToHeight="0" fitToWidth="1"/>
  <headerFooter>
    <oddHeader/>
    <oddFooter>&amp;L&amp;"Arial"&amp;8 Value Lattice  |  valuelattice.com/guides  |  CC BY 4.0&amp;R&amp;"Arial"&amp;8 &amp;A  |  Page &amp;P of &amp;N</oddFooter>
    <evenHeader/>
    <evenFooter/>
    <firstHeader/>
    <firstFooter/>
  </headerFooter>
</worksheet>
</file>

<file path=xl/worksheets/sheet7.xml><?xml version="1.0" encoding="utf-8"?>
<worksheet xmlns="http://schemas.openxmlformats.org/spreadsheetml/2006/main">
  <sheetPr>
    <tabColor rgb="001F3A5F"/>
    <outlinePr summaryBelow="1" summaryRight="1"/>
    <pageSetUpPr fitToPage="1"/>
  </sheetPr>
  <dimension ref="A1:O33"/>
  <sheetViews>
    <sheetView showGridLines="0" zoomScale="90" workbookViewId="0">
      <selection activeCell="A1" sqref="A1"/>
    </sheetView>
  </sheetViews>
  <sheetFormatPr baseColWidth="8" defaultRowHeight="15"/>
  <cols>
    <col width="2" customWidth="1" min="1" max="1"/>
    <col width="22" customWidth="1" min="2" max="2"/>
    <col width="16" customWidth="1" min="3" max="3"/>
    <col width="16" customWidth="1" min="4" max="4"/>
    <col width="16" customWidth="1" min="5" max="5"/>
    <col width="16" customWidth="1" min="6" max="6"/>
    <col width="16" customWidth="1" min="7" max="7"/>
    <col width="16" customWidth="1" min="8" max="8"/>
    <col width="16" customWidth="1" min="9" max="9"/>
    <col width="2" customWidth="1" min="10" max="10"/>
    <col hidden="1" width="13" customWidth="1" min="12" max="12"/>
    <col hidden="1" width="13" customWidth="1" min="13" max="13"/>
    <col hidden="1" width="13" customWidth="1" min="14" max="14"/>
    <col hidden="1" width="13" customWidth="1" min="15" max="15"/>
  </cols>
  <sheetData>
    <row r="1" ht="30" customHeight="1">
      <c r="A1" s="1" t="inlineStr">
        <is>
          <t>Board Summary</t>
        </is>
      </c>
      <c r="B1" s="2" t="n"/>
      <c r="C1" s="2" t="n"/>
      <c r="D1" s="2" t="n"/>
      <c r="E1" s="2" t="n"/>
      <c r="F1" s="2" t="n"/>
      <c r="G1" s="2" t="n"/>
      <c r="H1" s="2" t="n"/>
      <c r="I1" s="2" t="n"/>
      <c r="J1" s="2" t="n"/>
    </row>
    <row r="2" ht="20" customHeight="1">
      <c r="A2" s="3" t="inlineStr">
        <is>
          <t>Significant commitments, what they are for, and what they add up to.</t>
        </is>
      </c>
      <c r="B2" s="2" t="n"/>
      <c r="C2" s="2" t="n"/>
      <c r="D2" s="2" t="n"/>
      <c r="E2" s="2" t="n"/>
      <c r="F2" s="2" t="n"/>
      <c r="G2" s="2" t="n"/>
      <c r="H2" s="2" t="n"/>
      <c r="I2" s="2" t="n"/>
      <c r="J2" s="2" t="n"/>
    </row>
    <row r="3" ht="8" customHeight="1"/>
    <row r="4">
      <c r="B4" s="40">
        <f>Setup!$B$5&amp;"   |   as of "&amp;TEXT(Setup!$B$8,"d mmmm yyyy")&amp;"   |   amounts in "&amp;Setup!$B$7</f>
        <v/>
      </c>
    </row>
    <row r="6" ht="22" customHeight="1">
      <c r="B6" s="41" t="inlineStr">
        <is>
          <t>Significant commitments</t>
        </is>
      </c>
      <c r="C6" s="42" t="n"/>
      <c r="D6" s="41" t="inlineStr">
        <is>
          <t>Reached their stated result</t>
        </is>
      </c>
      <c r="E6" s="42" t="n"/>
      <c r="F6" s="41" t="inlineStr">
        <is>
          <t>Behind or missed</t>
        </is>
      </c>
      <c r="G6" s="42" t="n"/>
      <c r="H6" s="41" t="inlineStr">
        <is>
          <t>Initiatives with a plan gap</t>
        </is>
      </c>
      <c r="I6" s="42" t="n"/>
    </row>
    <row r="7" ht="36" customHeight="1">
      <c r="B7" s="43">
        <f>COUNTA(Register!$C$7:$C$106)</f>
        <v/>
      </c>
      <c r="C7" s="44" t="n"/>
      <c r="D7" s="43">
        <f>COUNTIF(Register!$W$7:$W$106,"Reached")</f>
        <v/>
      </c>
      <c r="E7" s="44" t="n"/>
      <c r="F7" s="43">
        <f>COUNTIF(Register!$W$7:$W$106,"Behind")+COUNTIF(Register!$W$7:$W$106,"Missed")</f>
        <v/>
      </c>
      <c r="G7" s="44" t="n"/>
      <c r="H7" s="43">
        <f>COUNTIF(Initiatives!$O$6:$O$35,"Plan gap")</f>
        <v/>
      </c>
      <c r="I7" s="44" t="n"/>
    </row>
    <row r="8" ht="8" customHeight="1"/>
    <row r="9" ht="22" customHeight="1">
      <c r="B9" s="41" t="inlineStr">
        <is>
          <t>Operating income, achieved ($K/yr)</t>
        </is>
      </c>
      <c r="C9" s="42" t="n"/>
      <c r="D9" s="41" t="inlineStr">
        <is>
          <t>Operating income, at target ($K/yr)</t>
        </is>
      </c>
      <c r="E9" s="42" t="n"/>
      <c r="F9" s="41" t="inlineStr">
        <is>
          <t>Cash released to date ($K)</t>
        </is>
      </c>
      <c r="G9" s="42" t="n"/>
      <c r="H9" s="41" t="inlineStr">
        <is>
          <t>Cash released at target ($K)</t>
        </is>
      </c>
      <c r="I9" s="42" t="n"/>
    </row>
    <row r="10" ht="36" customHeight="1">
      <c r="B10" s="45">
        <f>'Statement Bridge'!$F$12</f>
        <v/>
      </c>
      <c r="C10" s="44" t="n"/>
      <c r="D10" s="45">
        <f>'Statement Bridge'!$D$12</f>
        <v/>
      </c>
      <c r="E10" s="44" t="n"/>
      <c r="F10" s="45">
        <f>SUM(Register!$AC$7:$AC$106)</f>
        <v/>
      </c>
      <c r="G10" s="44" t="n"/>
      <c r="H10" s="45">
        <f>SUM(Register!$AB$7:$AB$106)</f>
        <v/>
      </c>
      <c r="I10" s="44" t="n"/>
    </row>
    <row r="12" ht="20" customHeight="1">
      <c r="B12" s="5" t="inlineStr">
        <is>
          <t>By initiative</t>
        </is>
      </c>
      <c r="C12" s="6" t="n"/>
      <c r="D12" s="6" t="n"/>
      <c r="E12" s="6" t="n"/>
      <c r="F12" s="6" t="n"/>
      <c r="G12" s="6" t="n"/>
      <c r="H12" s="6" t="n"/>
      <c r="I12" s="6" t="n"/>
    </row>
    <row r="13" ht="26" customHeight="1">
      <c r="B13" s="19" t="inlineStr">
        <is>
          <t>Initiative</t>
        </is>
      </c>
      <c r="C13" s="46" t="n"/>
      <c r="D13" s="19" t="inlineStr">
        <is>
          <t>Measured on</t>
        </is>
      </c>
      <c r="E13" s="19" t="inlineStr">
        <is>
          <t>Target ($K)</t>
        </is>
      </c>
      <c r="F13" s="19" t="inlineStr">
        <is>
          <t>Committed</t>
        </is>
      </c>
      <c r="G13" s="19" t="inlineStr">
        <is>
          <t>Achieved</t>
        </is>
      </c>
      <c r="H13" s="19" t="inlineStr">
        <is>
          <t>Coverage</t>
        </is>
      </c>
      <c r="I13" s="19" t="inlineStr">
        <is>
          <t>Status</t>
        </is>
      </c>
      <c r="M13" t="inlineStr">
        <is>
          <t>Target</t>
        </is>
      </c>
      <c r="N13" t="inlineStr">
        <is>
          <t>Committed</t>
        </is>
      </c>
      <c r="O13" t="inlineStr">
        <is>
          <t>Achieved</t>
        </is>
      </c>
    </row>
    <row r="14" ht="24" customHeight="1">
      <c r="B14" s="47">
        <f>IF(Initiatives!$B$6="","",Initiatives!$A$6&amp;"   "&amp;Initiatives!$B$6)</f>
        <v/>
      </c>
      <c r="C14" s="47" t="n"/>
      <c r="D14" s="48">
        <f>IF(Initiatives!$B$6="","",IF(Initiatives!$E$6="Balance sheet","Cash",IF(Initiatives!$F$6="Revenue","Revenue","Profit")))</f>
        <v/>
      </c>
      <c r="E14" s="49">
        <f>IF(Initiatives!$B$6="","",Initiatives!$G$6)</f>
        <v/>
      </c>
      <c r="F14" s="49">
        <f>IF(Initiatives!$B$6="","",Initiatives!$J$6)</f>
        <v/>
      </c>
      <c r="G14" s="49">
        <f>IF(Initiatives!$B$6="","",Initiatives!$L$6)</f>
        <v/>
      </c>
      <c r="H14" s="50">
        <f>IF(Initiatives!$B$6="","",Initiatives!$K$6)</f>
        <v/>
      </c>
      <c r="I14" s="48">
        <f>IF(Initiatives!$B$6="","",Initiatives!$O$6)</f>
        <v/>
      </c>
      <c r="L14">
        <f>IF(Initiatives!$A$6="","",Initiatives!$A$6)</f>
        <v/>
      </c>
      <c r="M14">
        <f>IF(Initiatives!$B$6="",0,Initiatives!$G$6)</f>
        <v/>
      </c>
      <c r="N14">
        <f>IF(Initiatives!$B$6="",0,Initiatives!$J$6)</f>
        <v/>
      </c>
      <c r="O14">
        <f>IF(Initiatives!$B$6="",0,Initiatives!$L$6)</f>
        <v/>
      </c>
    </row>
    <row r="15" ht="24" customHeight="1">
      <c r="B15" s="47">
        <f>IF(Initiatives!$B$7="","",Initiatives!$A$7&amp;"   "&amp;Initiatives!$B$7)</f>
        <v/>
      </c>
      <c r="C15" s="47" t="n"/>
      <c r="D15" s="48">
        <f>IF(Initiatives!$B$7="","",IF(Initiatives!$E$7="Balance sheet","Cash",IF(Initiatives!$F$7="Revenue","Revenue","Profit")))</f>
        <v/>
      </c>
      <c r="E15" s="49">
        <f>IF(Initiatives!$B$7="","",Initiatives!$G$7)</f>
        <v/>
      </c>
      <c r="F15" s="49">
        <f>IF(Initiatives!$B$7="","",Initiatives!$J$7)</f>
        <v/>
      </c>
      <c r="G15" s="49">
        <f>IF(Initiatives!$B$7="","",Initiatives!$L$7)</f>
        <v/>
      </c>
      <c r="H15" s="50">
        <f>IF(Initiatives!$B$7="","",Initiatives!$K$7)</f>
        <v/>
      </c>
      <c r="I15" s="48">
        <f>IF(Initiatives!$B$7="","",Initiatives!$O$7)</f>
        <v/>
      </c>
      <c r="L15">
        <f>IF(Initiatives!$A$7="","",Initiatives!$A$7)</f>
        <v/>
      </c>
      <c r="M15">
        <f>IF(Initiatives!$B$7="",0,Initiatives!$G$7)</f>
        <v/>
      </c>
      <c r="N15">
        <f>IF(Initiatives!$B$7="",0,Initiatives!$J$7)</f>
        <v/>
      </c>
      <c r="O15">
        <f>IF(Initiatives!$B$7="",0,Initiatives!$L$7)</f>
        <v/>
      </c>
    </row>
    <row r="16" ht="24" customHeight="1">
      <c r="B16" s="47">
        <f>IF(Initiatives!$B$8="","",Initiatives!$A$8&amp;"   "&amp;Initiatives!$B$8)</f>
        <v/>
      </c>
      <c r="C16" s="47" t="n"/>
      <c r="D16" s="48">
        <f>IF(Initiatives!$B$8="","",IF(Initiatives!$E$8="Balance sheet","Cash",IF(Initiatives!$F$8="Revenue","Revenue","Profit")))</f>
        <v/>
      </c>
      <c r="E16" s="49">
        <f>IF(Initiatives!$B$8="","",Initiatives!$G$8)</f>
        <v/>
      </c>
      <c r="F16" s="49">
        <f>IF(Initiatives!$B$8="","",Initiatives!$J$8)</f>
        <v/>
      </c>
      <c r="G16" s="49">
        <f>IF(Initiatives!$B$8="","",Initiatives!$L$8)</f>
        <v/>
      </c>
      <c r="H16" s="50">
        <f>IF(Initiatives!$B$8="","",Initiatives!$K$8)</f>
        <v/>
      </c>
      <c r="I16" s="48">
        <f>IF(Initiatives!$B$8="","",Initiatives!$O$8)</f>
        <v/>
      </c>
      <c r="L16">
        <f>IF(Initiatives!$A$8="","",Initiatives!$A$8)</f>
        <v/>
      </c>
      <c r="M16">
        <f>IF(Initiatives!$B$8="",0,Initiatives!$G$8)</f>
        <v/>
      </c>
      <c r="N16">
        <f>IF(Initiatives!$B$8="",0,Initiatives!$J$8)</f>
        <v/>
      </c>
      <c r="O16">
        <f>IF(Initiatives!$B$8="",0,Initiatives!$L$8)</f>
        <v/>
      </c>
    </row>
    <row r="17" ht="24" customHeight="1">
      <c r="B17" s="47">
        <f>IF(Initiatives!$B$9="","",Initiatives!$A$9&amp;"   "&amp;Initiatives!$B$9)</f>
        <v/>
      </c>
      <c r="C17" s="47" t="n"/>
      <c r="D17" s="48">
        <f>IF(Initiatives!$B$9="","",IF(Initiatives!$E$9="Balance sheet","Cash",IF(Initiatives!$F$9="Revenue","Revenue","Profit")))</f>
        <v/>
      </c>
      <c r="E17" s="49">
        <f>IF(Initiatives!$B$9="","",Initiatives!$G$9)</f>
        <v/>
      </c>
      <c r="F17" s="49">
        <f>IF(Initiatives!$B$9="","",Initiatives!$J$9)</f>
        <v/>
      </c>
      <c r="G17" s="49">
        <f>IF(Initiatives!$B$9="","",Initiatives!$L$9)</f>
        <v/>
      </c>
      <c r="H17" s="50">
        <f>IF(Initiatives!$B$9="","",Initiatives!$K$9)</f>
        <v/>
      </c>
      <c r="I17" s="48">
        <f>IF(Initiatives!$B$9="","",Initiatives!$O$9)</f>
        <v/>
      </c>
      <c r="L17">
        <f>IF(Initiatives!$A$9="","",Initiatives!$A$9)</f>
        <v/>
      </c>
      <c r="M17">
        <f>IF(Initiatives!$B$9="",0,Initiatives!$G$9)</f>
        <v/>
      </c>
      <c r="N17">
        <f>IF(Initiatives!$B$9="",0,Initiatives!$J$9)</f>
        <v/>
      </c>
      <c r="O17">
        <f>IF(Initiatives!$B$9="",0,Initiatives!$L$9)</f>
        <v/>
      </c>
    </row>
    <row r="18" ht="24" customHeight="1">
      <c r="B18" s="47">
        <f>IF(Initiatives!$B$10="","",Initiatives!$A$10&amp;"   "&amp;Initiatives!$B$10)</f>
        <v/>
      </c>
      <c r="C18" s="47" t="n"/>
      <c r="D18" s="48">
        <f>IF(Initiatives!$B$10="","",IF(Initiatives!$E$10="Balance sheet","Cash",IF(Initiatives!$F$10="Revenue","Revenue","Profit")))</f>
        <v/>
      </c>
      <c r="E18" s="49">
        <f>IF(Initiatives!$B$10="","",Initiatives!$G$10)</f>
        <v/>
      </c>
      <c r="F18" s="49">
        <f>IF(Initiatives!$B$10="","",Initiatives!$J$10)</f>
        <v/>
      </c>
      <c r="G18" s="49">
        <f>IF(Initiatives!$B$10="","",Initiatives!$L$10)</f>
        <v/>
      </c>
      <c r="H18" s="50">
        <f>IF(Initiatives!$B$10="","",Initiatives!$K$10)</f>
        <v/>
      </c>
      <c r="I18" s="48">
        <f>IF(Initiatives!$B$10="","",Initiatives!$O$10)</f>
        <v/>
      </c>
      <c r="L18">
        <f>IF(Initiatives!$A$10="","",Initiatives!$A$10)</f>
        <v/>
      </c>
      <c r="M18">
        <f>IF(Initiatives!$B$10="",0,Initiatives!$G$10)</f>
        <v/>
      </c>
      <c r="N18">
        <f>IF(Initiatives!$B$10="",0,Initiatives!$J$10)</f>
        <v/>
      </c>
      <c r="O18">
        <f>IF(Initiatives!$B$10="",0,Initiatives!$L$10)</f>
        <v/>
      </c>
    </row>
    <row r="19" ht="24" customHeight="1">
      <c r="B19" s="47">
        <f>IF(Initiatives!$B$11="","",Initiatives!$A$11&amp;"   "&amp;Initiatives!$B$11)</f>
        <v/>
      </c>
      <c r="C19" s="47" t="n"/>
      <c r="D19" s="48">
        <f>IF(Initiatives!$B$11="","",IF(Initiatives!$E$11="Balance sheet","Cash",IF(Initiatives!$F$11="Revenue","Revenue","Profit")))</f>
        <v/>
      </c>
      <c r="E19" s="49">
        <f>IF(Initiatives!$B$11="","",Initiatives!$G$11)</f>
        <v/>
      </c>
      <c r="F19" s="49">
        <f>IF(Initiatives!$B$11="","",Initiatives!$J$11)</f>
        <v/>
      </c>
      <c r="G19" s="49">
        <f>IF(Initiatives!$B$11="","",Initiatives!$L$11)</f>
        <v/>
      </c>
      <c r="H19" s="50">
        <f>IF(Initiatives!$B$11="","",Initiatives!$K$11)</f>
        <v/>
      </c>
      <c r="I19" s="48">
        <f>IF(Initiatives!$B$11="","",Initiatives!$O$11)</f>
        <v/>
      </c>
      <c r="L19">
        <f>IF(Initiatives!$A$11="","",Initiatives!$A$11)</f>
        <v/>
      </c>
      <c r="M19">
        <f>IF(Initiatives!$B$11="",0,Initiatives!$G$11)</f>
        <v/>
      </c>
      <c r="N19">
        <f>IF(Initiatives!$B$11="",0,Initiatives!$J$11)</f>
        <v/>
      </c>
      <c r="O19">
        <f>IF(Initiatives!$B$11="",0,Initiatives!$L$11)</f>
        <v/>
      </c>
    </row>
    <row r="20" ht="24" customHeight="1">
      <c r="B20" s="47">
        <f>IF(Initiatives!$B$12="","",Initiatives!$A$12&amp;"   "&amp;Initiatives!$B$12)</f>
        <v/>
      </c>
      <c r="C20" s="47" t="n"/>
      <c r="D20" s="48">
        <f>IF(Initiatives!$B$12="","",IF(Initiatives!$E$12="Balance sheet","Cash",IF(Initiatives!$F$12="Revenue","Revenue","Profit")))</f>
        <v/>
      </c>
      <c r="E20" s="49">
        <f>IF(Initiatives!$B$12="","",Initiatives!$G$12)</f>
        <v/>
      </c>
      <c r="F20" s="49">
        <f>IF(Initiatives!$B$12="","",Initiatives!$J$12)</f>
        <v/>
      </c>
      <c r="G20" s="49">
        <f>IF(Initiatives!$B$12="","",Initiatives!$L$12)</f>
        <v/>
      </c>
      <c r="H20" s="50">
        <f>IF(Initiatives!$B$12="","",Initiatives!$K$12)</f>
        <v/>
      </c>
      <c r="I20" s="48">
        <f>IF(Initiatives!$B$12="","",Initiatives!$O$12)</f>
        <v/>
      </c>
      <c r="L20">
        <f>IF(Initiatives!$A$12="","",Initiatives!$A$12)</f>
        <v/>
      </c>
      <c r="M20">
        <f>IF(Initiatives!$B$12="",0,Initiatives!$G$12)</f>
        <v/>
      </c>
      <c r="N20">
        <f>IF(Initiatives!$B$12="",0,Initiatives!$J$12)</f>
        <v/>
      </c>
      <c r="O20">
        <f>IF(Initiatives!$B$12="",0,Initiatives!$L$12)</f>
        <v/>
      </c>
    </row>
    <row r="21" ht="24" customHeight="1">
      <c r="B21" s="47">
        <f>IF(Initiatives!$B$13="","",Initiatives!$A$13&amp;"   "&amp;Initiatives!$B$13)</f>
        <v/>
      </c>
      <c r="C21" s="47" t="n"/>
      <c r="D21" s="48">
        <f>IF(Initiatives!$B$13="","",IF(Initiatives!$E$13="Balance sheet","Cash",IF(Initiatives!$F$13="Revenue","Revenue","Profit")))</f>
        <v/>
      </c>
      <c r="E21" s="49">
        <f>IF(Initiatives!$B$13="","",Initiatives!$G$13)</f>
        <v/>
      </c>
      <c r="F21" s="49">
        <f>IF(Initiatives!$B$13="","",Initiatives!$J$13)</f>
        <v/>
      </c>
      <c r="G21" s="49">
        <f>IF(Initiatives!$B$13="","",Initiatives!$L$13)</f>
        <v/>
      </c>
      <c r="H21" s="50">
        <f>IF(Initiatives!$B$13="","",Initiatives!$K$13)</f>
        <v/>
      </c>
      <c r="I21" s="48">
        <f>IF(Initiatives!$B$13="","",Initiatives!$O$13)</f>
        <v/>
      </c>
      <c r="L21">
        <f>IF(Initiatives!$A$13="","",Initiatives!$A$13)</f>
        <v/>
      </c>
      <c r="M21">
        <f>IF(Initiatives!$B$13="",0,Initiatives!$G$13)</f>
        <v/>
      </c>
      <c r="N21">
        <f>IF(Initiatives!$B$13="",0,Initiatives!$J$13)</f>
        <v/>
      </c>
      <c r="O21">
        <f>IF(Initiatives!$B$13="",0,Initiatives!$L$13)</f>
        <v/>
      </c>
    </row>
    <row r="23" ht="20" customHeight="1">
      <c r="B23" s="5" t="inlineStr">
        <is>
          <t>Behind or missed: whose condition failed</t>
        </is>
      </c>
      <c r="C23" s="6" t="n"/>
    </row>
    <row r="24">
      <c r="B24" s="51" t="inlineStr">
        <is>
          <t>Our side</t>
        </is>
      </c>
      <c r="C24" s="52">
        <f>COUNTIFS(Register!$W$7:$W$106,"Behind",Register!$X$7:$X$106,"Our side")+COUNTIFS(Register!$W$7:$W$106,"Missed",Register!$X$7:$X$106,"Our side")</f>
        <v/>
      </c>
    </row>
    <row r="25">
      <c r="B25" s="51" t="inlineStr">
        <is>
          <t>Vendor's side</t>
        </is>
      </c>
      <c r="C25" s="52">
        <f>COUNTIFS(Register!$W$7:$W$106,"Behind",Register!$X$7:$X$106,"Vendor's side")+COUNTIFS(Register!$W$7:$W$106,"Missed",Register!$X$7:$X$106,"Vendor's side")</f>
        <v/>
      </c>
    </row>
    <row r="26">
      <c r="B26" s="51" t="inlineStr">
        <is>
          <t>Both</t>
        </is>
      </c>
      <c r="C26" s="52">
        <f>COUNTIFS(Register!$W$7:$W$106,"Behind",Register!$X$7:$X$106,"Both")+COUNTIFS(Register!$W$7:$W$106,"Missed",Register!$X$7:$X$106,"Both")</f>
        <v/>
      </c>
    </row>
    <row r="27">
      <c r="B27" s="51" t="inlineStr">
        <is>
          <t>Not yet known</t>
        </is>
      </c>
      <c r="C27" s="52">
        <f>COUNTIFS(Register!$W$7:$W$106,"Behind",Register!$X$7:$X$106,"Not yet known")+COUNTIFS(Register!$W$7:$W$106,"Missed",Register!$X$7:$X$106,"Not yet known")</f>
        <v/>
      </c>
    </row>
    <row r="29">
      <c r="B29" s="31" t="inlineStr">
        <is>
          <t>Results count only measured progress, capped at each target. Revenue counts only where the business owner has confirmed the claim. Profit and cash are kept apart throughout.</t>
        </is>
      </c>
    </row>
    <row r="30"/>
    <row r="31"/>
    <row r="32"/>
    <row r="33"/>
  </sheetData>
  <mergeCells count="26">
    <mergeCell ref="B16:C16"/>
    <mergeCell ref="D10:E10"/>
    <mergeCell ref="B7:C7"/>
    <mergeCell ref="F10:G10"/>
    <mergeCell ref="H10:I10"/>
    <mergeCell ref="F6:G6"/>
    <mergeCell ref="B18:C18"/>
    <mergeCell ref="H9:I9"/>
    <mergeCell ref="F7:G7"/>
    <mergeCell ref="D6:E6"/>
    <mergeCell ref="B21:C21"/>
    <mergeCell ref="H6:I6"/>
    <mergeCell ref="B14:C14"/>
    <mergeCell ref="B17:C17"/>
    <mergeCell ref="B13:C13"/>
    <mergeCell ref="D7:E7"/>
    <mergeCell ref="H7:I7"/>
    <mergeCell ref="B19:C19"/>
    <mergeCell ref="B10:C10"/>
    <mergeCell ref="B9:C9"/>
    <mergeCell ref="D9:E9"/>
    <mergeCell ref="F9:G9"/>
    <mergeCell ref="B6:C6"/>
    <mergeCell ref="B29:C33"/>
    <mergeCell ref="B15:C15"/>
    <mergeCell ref="B20:C20"/>
  </mergeCells>
  <conditionalFormatting sqref="I14:I21">
    <cfRule type="expression" priority="1" dxfId="0">
      <formula>I14="Reached"</formula>
    </cfRule>
    <cfRule type="expression" priority="2" dxfId="0">
      <formula>I14="Met"</formula>
    </cfRule>
    <cfRule type="expression" priority="3" dxfId="1">
      <formula>I14="On track"</formula>
    </cfRule>
    <cfRule type="expression" priority="4" dxfId="1">
      <formula>I14="In progress"</formula>
    </cfRule>
    <cfRule type="expression" priority="5" dxfId="0">
      <formula>I14="Passed"</formula>
    </cfRule>
    <cfRule type="expression" priority="6" dxfId="2">
      <formula>I14="Behind"</formula>
    </cfRule>
    <cfRule type="expression" priority="7" dxfId="2">
      <formula>I14="At risk"</formula>
    </cfRule>
    <cfRule type="expression" priority="8" dxfId="2">
      <formula>I14="Plan gap"</formula>
    </cfRule>
    <cfRule type="expression" priority="9" dxfId="3">
      <formula>I14="Not yet due"</formula>
    </cfRule>
    <cfRule type="expression" priority="10" dxfId="4">
      <formula>I14="Missed"</formula>
    </cfRule>
    <cfRule type="expression" priority="11" dxfId="4">
      <formula>I14="Not met"</formula>
    </cfRule>
    <cfRule type="expression" priority="12" dxfId="3">
      <formula>I14="Not yet measured"</formula>
    </cfRule>
    <cfRule type="expression" priority="13" dxfId="3">
      <formula>I14="Not started"</formula>
    </cfRule>
  </conditionalFormatting>
  <printOptions horizontalCentered="1"/>
  <pageMargins left="0.4" right="0.4" top="0.5" bottom="0.6" header="0.5" footer="0.5"/>
  <pageSetup orientation="landscape" paperSize="1" fitToHeight="1" fitToWidth="1"/>
  <headerFooter>
    <oddHeader/>
    <oddFooter>&amp;L&amp;"Arial"&amp;8 Value Lattice  |  valuelattice.com/guides  |  CC BY 4.0&amp;R&amp;"Arial"&amp;8 &amp;A  |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sheetData>
    <row r="1">
      <c r="A1" t="inlineStr">
        <is>
          <t>Statement line</t>
        </is>
      </c>
      <c r="B1" t="inlineStr">
        <is>
          <t>Statement</t>
        </is>
      </c>
      <c r="C1" t="inlineStr">
        <is>
          <t>Sign</t>
        </is>
      </c>
      <c r="E1" t="inlineStr">
        <is>
          <t>Statement</t>
        </is>
      </c>
      <c r="F1" t="inlineStr">
        <is>
          <t>Initiative type</t>
        </is>
      </c>
      <c r="G1" t="inlineStr">
        <is>
          <t>Commitment type</t>
        </is>
      </c>
      <c r="H1" t="inlineStr">
        <is>
          <t>Baseline status</t>
        </is>
      </c>
      <c r="I1" t="inlineStr">
        <is>
          <t>Side</t>
        </is>
      </c>
      <c r="J1" t="inlineStr">
        <is>
          <t>Yes/No</t>
        </is>
      </c>
      <c r="K1" t="inlineStr">
        <is>
          <t>Direction</t>
        </is>
      </c>
    </row>
    <row r="2">
      <c r="A2" t="inlineStr">
        <is>
          <t>Revenue</t>
        </is>
      </c>
      <c r="B2" t="inlineStr">
        <is>
          <t>Income statement</t>
        </is>
      </c>
      <c r="C2" t="n">
        <v>1</v>
      </c>
      <c r="E2" t="inlineStr">
        <is>
          <t>Income statement</t>
        </is>
      </c>
      <c r="F2" t="inlineStr">
        <is>
          <t>Cost reduction</t>
        </is>
      </c>
      <c r="G2" t="inlineStr">
        <is>
          <t>Purchase</t>
        </is>
      </c>
      <c r="H2" t="inlineStr">
        <is>
          <t>Confirmed</t>
        </is>
      </c>
      <c r="I2" t="inlineStr">
        <is>
          <t>Our side</t>
        </is>
      </c>
      <c r="J2" t="inlineStr">
        <is>
          <t>Yes</t>
        </is>
      </c>
      <c r="K2" t="inlineStr">
        <is>
          <t>Decrease</t>
        </is>
      </c>
    </row>
    <row r="3">
      <c r="A3" t="inlineStr">
        <is>
          <t>Cost of goods sold</t>
        </is>
      </c>
      <c r="B3" t="inlineStr">
        <is>
          <t>Income statement</t>
        </is>
      </c>
      <c r="C3" t="n">
        <v>-1</v>
      </c>
      <c r="E3" t="inlineStr">
        <is>
          <t>Balance sheet</t>
        </is>
      </c>
      <c r="F3" t="inlineStr">
        <is>
          <t>Revenue growth</t>
        </is>
      </c>
      <c r="G3" t="inlineStr">
        <is>
          <t>Renewal</t>
        </is>
      </c>
      <c r="H3" t="inlineStr">
        <is>
          <t>Provisional</t>
        </is>
      </c>
      <c r="I3" t="inlineStr">
        <is>
          <t>Vendor's side</t>
        </is>
      </c>
      <c r="J3" t="inlineStr">
        <is>
          <t>No</t>
        </is>
      </c>
      <c r="K3" t="inlineStr">
        <is>
          <t>Increase</t>
        </is>
      </c>
    </row>
    <row r="4">
      <c r="A4" t="inlineStr">
        <is>
          <t>SG&amp;A</t>
        </is>
      </c>
      <c r="B4" t="inlineStr">
        <is>
          <t>Income statement</t>
        </is>
      </c>
      <c r="C4" t="n">
        <v>-1</v>
      </c>
      <c r="F4" t="inlineStr">
        <is>
          <t>Risk reduction</t>
        </is>
      </c>
      <c r="G4" t="inlineStr">
        <is>
          <t>Internal program</t>
        </is>
      </c>
      <c r="I4" t="inlineStr">
        <is>
          <t>Both</t>
        </is>
      </c>
    </row>
    <row r="5">
      <c r="A5" t="inlineStr">
        <is>
          <t>R&amp;D</t>
        </is>
      </c>
      <c r="B5" t="inlineStr">
        <is>
          <t>Income statement</t>
        </is>
      </c>
      <c r="C5" t="n">
        <v>-1</v>
      </c>
      <c r="F5" t="inlineStr">
        <is>
          <t>Capacity for growth</t>
        </is>
      </c>
      <c r="G5" t="inlineStr">
        <is>
          <t>Acquisition integration</t>
        </is>
      </c>
      <c r="I5" t="inlineStr">
        <is>
          <t>Not yet known</t>
        </is>
      </c>
    </row>
    <row r="6">
      <c r="A6" t="inlineStr">
        <is>
          <t>Other operating expense</t>
        </is>
      </c>
      <c r="B6" t="inlineStr">
        <is>
          <t>Income statement</t>
        </is>
      </c>
      <c r="C6" t="n">
        <v>-1</v>
      </c>
      <c r="F6" t="inlineStr">
        <is>
          <t>Working capital</t>
        </is>
      </c>
    </row>
    <row r="7">
      <c r="A7" t="inlineStr">
        <is>
          <t>Inventory</t>
        </is>
      </c>
      <c r="B7" t="inlineStr">
        <is>
          <t>Balance sheet</t>
        </is>
      </c>
      <c r="C7" t="n">
        <v>-1</v>
      </c>
      <c r="F7" t="inlineStr">
        <is>
          <t>M&amp;A integration</t>
        </is>
      </c>
    </row>
    <row r="8">
      <c r="A8" t="inlineStr">
        <is>
          <t>Accounts receivable</t>
        </is>
      </c>
      <c r="B8" t="inlineStr">
        <is>
          <t>Balance sheet</t>
        </is>
      </c>
      <c r="C8" t="n">
        <v>-1</v>
      </c>
    </row>
    <row r="9">
      <c r="A9" t="inlineStr">
        <is>
          <t>Accounts payable</t>
        </is>
      </c>
      <c r="B9" t="inlineStr">
        <is>
          <t>Balance sheet</t>
        </is>
      </c>
      <c r="C9" t="n">
        <v>1</v>
      </c>
    </row>
    <row r="10">
      <c r="A10" t="inlineStr">
        <is>
          <t>Property, plant and equipment</t>
        </is>
      </c>
      <c r="B10" t="inlineStr">
        <is>
          <t>Balance sheet</t>
        </is>
      </c>
      <c r="C10" t="n">
        <v>-1</v>
      </c>
    </row>
    <row r="11">
      <c r="A11" t="inlineStr">
        <is>
          <t>Cash</t>
        </is>
      </c>
      <c r="B11" t="inlineStr">
        <is>
          <t>Balance sheet</t>
        </is>
      </c>
      <c r="C11" t="n">
        <v>1</v>
      </c>
    </row>
  </sheetData>
  <pageMargins left="0.75" right="0.75" top="1" bottom="1" header="0.5" footer="0.5"/>
</worksheet>
</file>

<file path=docProps/app.xml><?xml version="1.0" encoding="utf-8"?>
<Properties xmlns="http://schemas.openxmlformats.org/officeDocument/2006/extended-properties">
  <Application/>
</Properties>
</file>

<file path=docProps/core.xml><cp:coreProperties xmlns:cp="http://schemas.openxmlformats.org/package/2006/metadata/core-properties"><dc:creator xmlns:dc="http://purl.org/dc/elements/1.1/">Michael Brey</dc:creator><dc:title xmlns:dc="http://purl.org/dc/elements/1.1/">Purchase Outcome Register</dc:title><dc:subject xmlns:dc="http://purl.org/dc/elements/1.1/"></dc:subject><dcterms:created xmlns:dcterms="http://purl.org/dc/terms/" xmlns:xsi="http://www.w3.org/2001/XMLSchema-instance" xsi:type="dcterms:W3CDTF">2026-10-02T06:50:32Z</dcterms:created><dcterms:modified xmlns:dcterms="http://purl.org/dc/terms/" xmlns:xsi="http://www.w3.org/2001/XMLSchema-instance" xsi:type="dcterms:W3CDTF">2026-10-02T06:50:32Z</dcterms:modified><cp:lastModifiedBy>Michael Brey</cp:lastModifiedBy><cp:keywords>Value Lattice; The Value Standard; CC BY 4.0</cp:keywords><dc:creator>Michael Brey</dc:creator></cp:coreProperties>
</file>